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115" windowHeight="7755"/>
  </bookViews>
  <sheets>
    <sheet name="ΜΟΡΙΟΔΟΤΗΣΗ" sheetId="1" r:id="rId1"/>
  </sheets>
  <definedNames>
    <definedName name="_xlnm._FilterDatabase" localSheetId="0" hidden="1">ΜΟΡΙΟΔΟΤΗΣΗ!$A$3:$CU$24</definedName>
  </definedNames>
  <calcPr calcId="125725"/>
</workbook>
</file>

<file path=xl/calcChain.xml><?xml version="1.0" encoding="utf-8"?>
<calcChain xmlns="http://schemas.openxmlformats.org/spreadsheetml/2006/main">
  <c r="CT25" i="1"/>
  <c r="CR25"/>
  <c r="CP25"/>
  <c r="CN25"/>
  <c r="CL25"/>
  <c r="CK25" s="1"/>
  <c r="CF25" s="1"/>
  <c r="CI25"/>
  <c r="CG25"/>
  <c r="CD25"/>
  <c r="CB25"/>
  <c r="BZ25"/>
  <c r="BY25"/>
  <c r="BW25"/>
  <c r="BT25"/>
  <c r="BS25" s="1"/>
  <c r="BR25" s="1"/>
  <c r="BP25"/>
  <c r="BK25"/>
  <c r="AQ25"/>
  <c r="AP25" s="1"/>
  <c r="AI25"/>
  <c r="AG25"/>
  <c r="AE25"/>
  <c r="AC25"/>
  <c r="AA25"/>
  <c r="Y25"/>
  <c r="W25"/>
  <c r="U25"/>
  <c r="S25"/>
  <c r="P25" s="1"/>
  <c r="E25" s="1"/>
  <c r="D25" s="1"/>
  <c r="Q25"/>
  <c r="F25"/>
  <c r="CT24"/>
  <c r="CR24"/>
  <c r="CP24"/>
  <c r="CN24"/>
  <c r="CL24"/>
  <c r="CK24" s="1"/>
  <c r="CI24"/>
  <c r="CF24" s="1"/>
  <c r="CG24"/>
  <c r="CD24"/>
  <c r="CB24"/>
  <c r="BY24" s="1"/>
  <c r="BZ24"/>
  <c r="BW24"/>
  <c r="BT24"/>
  <c r="BP24"/>
  <c r="BK24"/>
  <c r="AQ24"/>
  <c r="AP24" s="1"/>
  <c r="AI24"/>
  <c r="AG24"/>
  <c r="AE24"/>
  <c r="AC24"/>
  <c r="AA24"/>
  <c r="Y24"/>
  <c r="W24"/>
  <c r="U24"/>
  <c r="S24"/>
  <c r="Q24"/>
  <c r="P24" s="1"/>
  <c r="F24"/>
  <c r="E24" s="1"/>
  <c r="CT23"/>
  <c r="CR23"/>
  <c r="CP23"/>
  <c r="CN23"/>
  <c r="CL23"/>
  <c r="CK23" s="1"/>
  <c r="CI23"/>
  <c r="CG23"/>
  <c r="CD23"/>
  <c r="CB23"/>
  <c r="BZ23"/>
  <c r="BY23" s="1"/>
  <c r="BS23" s="1"/>
  <c r="BW23"/>
  <c r="BT23"/>
  <c r="BP23"/>
  <c r="BK23"/>
  <c r="AQ23"/>
  <c r="AP23" s="1"/>
  <c r="AI23"/>
  <c r="AG23"/>
  <c r="AE23"/>
  <c r="AC23"/>
  <c r="AA23"/>
  <c r="Y23"/>
  <c r="W23"/>
  <c r="U23"/>
  <c r="S23"/>
  <c r="Q23"/>
  <c r="P23"/>
  <c r="F23"/>
  <c r="E23" s="1"/>
  <c r="CT22"/>
  <c r="CR22"/>
  <c r="CP22"/>
  <c r="CN22"/>
  <c r="CL22"/>
  <c r="CK22" s="1"/>
  <c r="CF22" s="1"/>
  <c r="CI22"/>
  <c r="CG22"/>
  <c r="CD22"/>
  <c r="CB22"/>
  <c r="BZ22"/>
  <c r="BY22"/>
  <c r="BW22"/>
  <c r="BT22"/>
  <c r="BS22" s="1"/>
  <c r="BR22" s="1"/>
  <c r="BP22"/>
  <c r="BK22"/>
  <c r="AQ22"/>
  <c r="AP22"/>
  <c r="AI22"/>
  <c r="AG22"/>
  <c r="AE22"/>
  <c r="AC22"/>
  <c r="AA22"/>
  <c r="Y22"/>
  <c r="W22"/>
  <c r="U22"/>
  <c r="S22"/>
  <c r="Q22"/>
  <c r="P22" s="1"/>
  <c r="F22"/>
  <c r="E22" s="1"/>
  <c r="CT21"/>
  <c r="CR21"/>
  <c r="CP21"/>
  <c r="CN21"/>
  <c r="CL21"/>
  <c r="CK21"/>
  <c r="CI21"/>
  <c r="CG21"/>
  <c r="CF21" s="1"/>
  <c r="CD21"/>
  <c r="CB21"/>
  <c r="BZ21"/>
  <c r="BY21" s="1"/>
  <c r="BW21"/>
  <c r="BT21"/>
  <c r="BS21" s="1"/>
  <c r="BR21" s="1"/>
  <c r="BP21"/>
  <c r="BK21"/>
  <c r="AQ21"/>
  <c r="AP21" s="1"/>
  <c r="AI21"/>
  <c r="AG21"/>
  <c r="AE21"/>
  <c r="AC21"/>
  <c r="AA21"/>
  <c r="Y21"/>
  <c r="W21"/>
  <c r="U21"/>
  <c r="S21"/>
  <c r="P21" s="1"/>
  <c r="E21" s="1"/>
  <c r="D21" s="1"/>
  <c r="Q21"/>
  <c r="F21"/>
  <c r="CT20"/>
  <c r="CR20"/>
  <c r="CP20"/>
  <c r="CN20"/>
  <c r="CL20"/>
  <c r="CK20" s="1"/>
  <c r="CI20"/>
  <c r="CF20" s="1"/>
  <c r="CG20"/>
  <c r="CD20"/>
  <c r="CB20"/>
  <c r="BY20" s="1"/>
  <c r="BZ20"/>
  <c r="BW20"/>
  <c r="BT20"/>
  <c r="BP20"/>
  <c r="BK20"/>
  <c r="AQ20"/>
  <c r="AP20" s="1"/>
  <c r="AI20"/>
  <c r="AG20"/>
  <c r="AE20"/>
  <c r="AC20"/>
  <c r="AA20"/>
  <c r="Y20"/>
  <c r="W20"/>
  <c r="U20"/>
  <c r="S20"/>
  <c r="Q20"/>
  <c r="P20" s="1"/>
  <c r="F20"/>
  <c r="E20" s="1"/>
  <c r="CT19"/>
  <c r="CR19"/>
  <c r="CP19"/>
  <c r="CN19"/>
  <c r="CL19"/>
  <c r="CK19" s="1"/>
  <c r="CI19"/>
  <c r="CG19"/>
  <c r="CF19" s="1"/>
  <c r="CD19"/>
  <c r="CB19"/>
  <c r="BZ19"/>
  <c r="BY19" s="1"/>
  <c r="BS19" s="1"/>
  <c r="BW19"/>
  <c r="BT19"/>
  <c r="BP19"/>
  <c r="BK19"/>
  <c r="AQ19"/>
  <c r="AP19" s="1"/>
  <c r="AI19"/>
  <c r="AG19"/>
  <c r="AE19"/>
  <c r="AC19"/>
  <c r="AA19"/>
  <c r="Y19"/>
  <c r="W19"/>
  <c r="U19"/>
  <c r="S19"/>
  <c r="Q19"/>
  <c r="P19"/>
  <c r="F19"/>
  <c r="CT18"/>
  <c r="CR18"/>
  <c r="CP18"/>
  <c r="CN18"/>
  <c r="CL18"/>
  <c r="CK18" s="1"/>
  <c r="CF18" s="1"/>
  <c r="CI18"/>
  <c r="CG18"/>
  <c r="CD18"/>
  <c r="CB18"/>
  <c r="BZ18"/>
  <c r="BY18"/>
  <c r="BW18"/>
  <c r="BT18"/>
  <c r="BS18" s="1"/>
  <c r="BR18" s="1"/>
  <c r="BP18"/>
  <c r="BK18"/>
  <c r="AQ18"/>
  <c r="AP18"/>
  <c r="AI18"/>
  <c r="AG18"/>
  <c r="AE18"/>
  <c r="AC18"/>
  <c r="AA18"/>
  <c r="Y18"/>
  <c r="W18"/>
  <c r="U18"/>
  <c r="S18"/>
  <c r="Q18"/>
  <c r="P18" s="1"/>
  <c r="F18"/>
  <c r="E18" s="1"/>
  <c r="CT17"/>
  <c r="CR17"/>
  <c r="CP17"/>
  <c r="CN17"/>
  <c r="CL17"/>
  <c r="CK17"/>
  <c r="CI17"/>
  <c r="CG17"/>
  <c r="CF17" s="1"/>
  <c r="CD17"/>
  <c r="CB17"/>
  <c r="BZ17"/>
  <c r="BY17" s="1"/>
  <c r="BW17"/>
  <c r="BS17" s="1"/>
  <c r="BR17" s="1"/>
  <c r="BT17"/>
  <c r="BP17"/>
  <c r="BK17"/>
  <c r="AQ17"/>
  <c r="AP17" s="1"/>
  <c r="AI17"/>
  <c r="AG17"/>
  <c r="AE17"/>
  <c r="AC17"/>
  <c r="AA17"/>
  <c r="Y17"/>
  <c r="W17"/>
  <c r="U17"/>
  <c r="S17"/>
  <c r="P17" s="1"/>
  <c r="E17" s="1"/>
  <c r="D17" s="1"/>
  <c r="Q17"/>
  <c r="F17"/>
  <c r="CT16"/>
  <c r="CR16"/>
  <c r="CP16"/>
  <c r="CN16"/>
  <c r="CL16"/>
  <c r="CK16" s="1"/>
  <c r="CI16"/>
  <c r="CF16" s="1"/>
  <c r="CG16"/>
  <c r="CD16"/>
  <c r="CB16"/>
  <c r="BY16" s="1"/>
  <c r="BZ16"/>
  <c r="BW16"/>
  <c r="BT16"/>
  <c r="BP16"/>
  <c r="BK16"/>
  <c r="AQ16"/>
  <c r="AP16" s="1"/>
  <c r="AI16"/>
  <c r="AG16"/>
  <c r="AE16"/>
  <c r="AC16"/>
  <c r="AA16"/>
  <c r="Y16"/>
  <c r="W16"/>
  <c r="U16"/>
  <c r="S16"/>
  <c r="Q16"/>
  <c r="P16" s="1"/>
  <c r="F16"/>
  <c r="E16" s="1"/>
  <c r="CT15"/>
  <c r="CR15"/>
  <c r="CP15"/>
  <c r="CN15"/>
  <c r="CL15"/>
  <c r="CK15" s="1"/>
  <c r="CI15"/>
  <c r="CG15"/>
  <c r="CF15" s="1"/>
  <c r="CD15"/>
  <c r="CB15"/>
  <c r="BZ15"/>
  <c r="BY15" s="1"/>
  <c r="BS15" s="1"/>
  <c r="BW15"/>
  <c r="BT15"/>
  <c r="BP15"/>
  <c r="BK15"/>
  <c r="AQ15"/>
  <c r="AP15" s="1"/>
  <c r="AI15"/>
  <c r="AG15"/>
  <c r="AE15"/>
  <c r="AC15"/>
  <c r="AA15"/>
  <c r="Y15"/>
  <c r="W15"/>
  <c r="U15"/>
  <c r="S15"/>
  <c r="Q15"/>
  <c r="P15"/>
  <c r="F15"/>
  <c r="CT14"/>
  <c r="CR14"/>
  <c r="CP14"/>
  <c r="CN14"/>
  <c r="CL14"/>
  <c r="CK14" s="1"/>
  <c r="CF14" s="1"/>
  <c r="CI14"/>
  <c r="CG14"/>
  <c r="CD14"/>
  <c r="CB14"/>
  <c r="BZ14"/>
  <c r="BY14"/>
  <c r="BW14"/>
  <c r="BT14"/>
  <c r="BS14" s="1"/>
  <c r="BR14" s="1"/>
  <c r="BP14"/>
  <c r="BK14"/>
  <c r="AQ14"/>
  <c r="AP14"/>
  <c r="AI14"/>
  <c r="AG14"/>
  <c r="AE14"/>
  <c r="AC14"/>
  <c r="AA14"/>
  <c r="Y14"/>
  <c r="W14"/>
  <c r="U14"/>
  <c r="S14"/>
  <c r="Q14"/>
  <c r="P14" s="1"/>
  <c r="F14"/>
  <c r="E14" s="1"/>
  <c r="CT13"/>
  <c r="CR13"/>
  <c r="CP13"/>
  <c r="CN13"/>
  <c r="CL13"/>
  <c r="CK13"/>
  <c r="CI13"/>
  <c r="CG13"/>
  <c r="CF13" s="1"/>
  <c r="CD13"/>
  <c r="CB13"/>
  <c r="BZ13"/>
  <c r="BY13" s="1"/>
  <c r="BW13"/>
  <c r="BT13"/>
  <c r="BS13" s="1"/>
  <c r="BR13" s="1"/>
  <c r="BP13"/>
  <c r="BK13"/>
  <c r="AQ13"/>
  <c r="AP13" s="1"/>
  <c r="AI13"/>
  <c r="AG13"/>
  <c r="AE13"/>
  <c r="AC13"/>
  <c r="AA13"/>
  <c r="Y13"/>
  <c r="W13"/>
  <c r="U13"/>
  <c r="S13"/>
  <c r="P13" s="1"/>
  <c r="E13" s="1"/>
  <c r="D13" s="1"/>
  <c r="Q13"/>
  <c r="F13"/>
  <c r="CT12"/>
  <c r="CR12"/>
  <c r="CP12"/>
  <c r="CN12"/>
  <c r="CL12"/>
  <c r="CK12" s="1"/>
  <c r="CI12"/>
  <c r="CF12" s="1"/>
  <c r="CG12"/>
  <c r="CD12"/>
  <c r="CB12"/>
  <c r="BY12" s="1"/>
  <c r="BZ12"/>
  <c r="BW12"/>
  <c r="BT12"/>
  <c r="BP12"/>
  <c r="BK12"/>
  <c r="AQ12"/>
  <c r="AP12" s="1"/>
  <c r="AI12"/>
  <c r="AG12"/>
  <c r="AE12"/>
  <c r="AC12"/>
  <c r="AA12"/>
  <c r="Y12"/>
  <c r="W12"/>
  <c r="U12"/>
  <c r="S12"/>
  <c r="Q12"/>
  <c r="P12" s="1"/>
  <c r="F12"/>
  <c r="E12" s="1"/>
  <c r="CT11"/>
  <c r="CR11"/>
  <c r="CP11"/>
  <c r="CN11"/>
  <c r="CL11"/>
  <c r="CK11" s="1"/>
  <c r="CI11"/>
  <c r="CG11"/>
  <c r="CF11" s="1"/>
  <c r="CD11"/>
  <c r="CB11"/>
  <c r="BZ11"/>
  <c r="BY11" s="1"/>
  <c r="BS11" s="1"/>
  <c r="BW11"/>
  <c r="BT11"/>
  <c r="BP11"/>
  <c r="BK11"/>
  <c r="AQ11"/>
  <c r="AP11" s="1"/>
  <c r="AI11"/>
  <c r="AG11"/>
  <c r="AE11"/>
  <c r="AC11"/>
  <c r="AA11"/>
  <c r="Y11"/>
  <c r="W11"/>
  <c r="U11"/>
  <c r="S11"/>
  <c r="Q11"/>
  <c r="P11"/>
  <c r="F11"/>
  <c r="CT10"/>
  <c r="CR10"/>
  <c r="CP10"/>
  <c r="CN10"/>
  <c r="CL10"/>
  <c r="CK10" s="1"/>
  <c r="CF10" s="1"/>
  <c r="CI10"/>
  <c r="CG10"/>
  <c r="CD10"/>
  <c r="CB10"/>
  <c r="BZ10"/>
  <c r="BY10"/>
  <c r="BW10"/>
  <c r="BT10"/>
  <c r="BS10" s="1"/>
  <c r="BR10" s="1"/>
  <c r="BP10"/>
  <c r="BK10"/>
  <c r="AQ10"/>
  <c r="AP10"/>
  <c r="AI10"/>
  <c r="AG10"/>
  <c r="AE10"/>
  <c r="AC10"/>
  <c r="AA10"/>
  <c r="Y10"/>
  <c r="W10"/>
  <c r="U10"/>
  <c r="S10"/>
  <c r="Q10"/>
  <c r="P10" s="1"/>
  <c r="F10"/>
  <c r="E10" s="1"/>
  <c r="CT9"/>
  <c r="CR9"/>
  <c r="CP9"/>
  <c r="CN9"/>
  <c r="CL9"/>
  <c r="CK9"/>
  <c r="CI9"/>
  <c r="CG9"/>
  <c r="CF9" s="1"/>
  <c r="CD9"/>
  <c r="CB9"/>
  <c r="BZ9"/>
  <c r="BY9" s="1"/>
  <c r="BW9"/>
  <c r="BT9"/>
  <c r="BS9" s="1"/>
  <c r="BR9" s="1"/>
  <c r="BP9"/>
  <c r="BK9"/>
  <c r="AQ9"/>
  <c r="AP9" s="1"/>
  <c r="AI9"/>
  <c r="AG9"/>
  <c r="AE9"/>
  <c r="AC9"/>
  <c r="AA9"/>
  <c r="Y9"/>
  <c r="W9"/>
  <c r="U9"/>
  <c r="S9"/>
  <c r="P9" s="1"/>
  <c r="E9" s="1"/>
  <c r="D9" s="1"/>
  <c r="Q9"/>
  <c r="F9"/>
  <c r="CT8"/>
  <c r="CR8"/>
  <c r="CP8"/>
  <c r="CN8"/>
  <c r="CL8"/>
  <c r="CK8" s="1"/>
  <c r="CI8"/>
  <c r="CF8" s="1"/>
  <c r="CG8"/>
  <c r="CD8"/>
  <c r="CB8"/>
  <c r="BY8" s="1"/>
  <c r="BZ8"/>
  <c r="BW8"/>
  <c r="BT8"/>
  <c r="BP8"/>
  <c r="BK8"/>
  <c r="AQ8"/>
  <c r="AP8" s="1"/>
  <c r="AI8"/>
  <c r="AG8"/>
  <c r="AE8"/>
  <c r="AC8"/>
  <c r="AA8"/>
  <c r="Y8"/>
  <c r="W8"/>
  <c r="U8"/>
  <c r="S8"/>
  <c r="Q8"/>
  <c r="P8" s="1"/>
  <c r="F8"/>
  <c r="E8" s="1"/>
  <c r="CT7"/>
  <c r="CR7"/>
  <c r="CP7"/>
  <c r="CN7"/>
  <c r="CL7"/>
  <c r="CK7" s="1"/>
  <c r="CI7"/>
  <c r="CG7"/>
  <c r="CF7" s="1"/>
  <c r="CD7"/>
  <c r="CB7"/>
  <c r="BZ7"/>
  <c r="BY7" s="1"/>
  <c r="BS7" s="1"/>
  <c r="BW7"/>
  <c r="BT7"/>
  <c r="BP7"/>
  <c r="BK7"/>
  <c r="AQ7"/>
  <c r="AP7" s="1"/>
  <c r="AI7"/>
  <c r="AG7"/>
  <c r="AE7"/>
  <c r="AC7"/>
  <c r="AA7"/>
  <c r="Y7"/>
  <c r="W7"/>
  <c r="U7"/>
  <c r="S7"/>
  <c r="Q7"/>
  <c r="P7"/>
  <c r="F7"/>
  <c r="CT6"/>
  <c r="CR6"/>
  <c r="CP6"/>
  <c r="CN6"/>
  <c r="CL6"/>
  <c r="CK6" s="1"/>
  <c r="CF6" s="1"/>
  <c r="CI6"/>
  <c r="CG6"/>
  <c r="CD6"/>
  <c r="CB6"/>
  <c r="BZ6"/>
  <c r="BY6"/>
  <c r="BW6"/>
  <c r="BT6"/>
  <c r="BS6" s="1"/>
  <c r="BP6"/>
  <c r="BK6"/>
  <c r="AQ6"/>
  <c r="AP6"/>
  <c r="AI6"/>
  <c r="AG6"/>
  <c r="AE6"/>
  <c r="AC6"/>
  <c r="AA6"/>
  <c r="Y6"/>
  <c r="W6"/>
  <c r="U6"/>
  <c r="S6"/>
  <c r="Q6"/>
  <c r="P6" s="1"/>
  <c r="F6"/>
  <c r="E6" s="1"/>
  <c r="CT5"/>
  <c r="CR5"/>
  <c r="CP5"/>
  <c r="CN5"/>
  <c r="CL5"/>
  <c r="CK5"/>
  <c r="CI5"/>
  <c r="CG5"/>
  <c r="CF5" s="1"/>
  <c r="CD5"/>
  <c r="CB5"/>
  <c r="BZ5"/>
  <c r="BY5" s="1"/>
  <c r="BW5"/>
  <c r="BS5" s="1"/>
  <c r="BR5" s="1"/>
  <c r="BT5"/>
  <c r="BP5"/>
  <c r="BK5"/>
  <c r="AQ5"/>
  <c r="AP5" s="1"/>
  <c r="AI5"/>
  <c r="AG5"/>
  <c r="AE5"/>
  <c r="AC5"/>
  <c r="AA5"/>
  <c r="Y5"/>
  <c r="W5"/>
  <c r="U5"/>
  <c r="S5"/>
  <c r="P5" s="1"/>
  <c r="E5" s="1"/>
  <c r="D5" s="1"/>
  <c r="Q5"/>
  <c r="F5"/>
  <c r="CT4"/>
  <c r="CR4"/>
  <c r="CP4"/>
  <c r="CN4"/>
  <c r="CL4"/>
  <c r="CK4" s="1"/>
  <c r="CI4"/>
  <c r="CF4" s="1"/>
  <c r="CG4"/>
  <c r="CD4"/>
  <c r="CB4"/>
  <c r="BY4" s="1"/>
  <c r="BZ4"/>
  <c r="BW4"/>
  <c r="BT4"/>
  <c r="BP4"/>
  <c r="BK4"/>
  <c r="AP4" s="1"/>
  <c r="AQ4"/>
  <c r="AI4"/>
  <c r="AG4"/>
  <c r="AE4"/>
  <c r="AC4"/>
  <c r="AA4"/>
  <c r="Y4"/>
  <c r="W4"/>
  <c r="U4"/>
  <c r="S4"/>
  <c r="Q4"/>
  <c r="P4" s="1"/>
  <c r="F4"/>
  <c r="E4" s="1"/>
  <c r="D4" l="1"/>
  <c r="BR6"/>
  <c r="BS4"/>
  <c r="BR4" s="1"/>
  <c r="E7"/>
  <c r="D7" s="1"/>
  <c r="BR7"/>
  <c r="BS8"/>
  <c r="BR8" s="1"/>
  <c r="D8" s="1"/>
  <c r="E11"/>
  <c r="BR11"/>
  <c r="BS12"/>
  <c r="BR12" s="1"/>
  <c r="D12" s="1"/>
  <c r="E15"/>
  <c r="D15" s="1"/>
  <c r="BR15"/>
  <c r="BS16"/>
  <c r="BR16" s="1"/>
  <c r="D16" s="1"/>
  <c r="E19"/>
  <c r="D19" s="1"/>
  <c r="BR19"/>
  <c r="BS20"/>
  <c r="BR20" s="1"/>
  <c r="D20" s="1"/>
  <c r="BS24"/>
  <c r="BR24" s="1"/>
  <c r="D24" s="1"/>
  <c r="D6"/>
  <c r="D10"/>
  <c r="D14"/>
  <c r="D18"/>
  <c r="D22"/>
  <c r="CF23"/>
  <c r="BR23" s="1"/>
  <c r="D23" s="1"/>
  <c r="D11" l="1"/>
</calcChain>
</file>

<file path=xl/comments1.xml><?xml version="1.0" encoding="utf-8"?>
<comments xmlns="http://schemas.openxmlformats.org/spreadsheetml/2006/main">
  <authors>
    <author>USER</author>
    <author>ΓΕΩΡΓΙΟΣ ΧΑΡΛΑΣ</author>
    <author>Xarlas</author>
  </authors>
  <commentList>
    <comment ref="V8" authorId="0">
      <text>
        <r>
          <rPr>
            <b/>
            <sz val="9"/>
            <color indexed="81"/>
            <rFont val="Tahoma"/>
            <charset val="1"/>
          </rPr>
          <t>USER:</t>
        </r>
        <r>
          <rPr>
            <sz val="9"/>
            <color indexed="81"/>
            <rFont val="Tahoma"/>
            <charset val="1"/>
          </rPr>
          <t xml:space="preserve">
-0,4
</t>
        </r>
      </text>
    </comment>
    <comment ref="BX11" authorId="0">
      <text>
        <r>
          <rPr>
            <b/>
            <sz val="9"/>
            <color indexed="81"/>
            <rFont val="Tahoma"/>
            <charset val="1"/>
          </rPr>
          <t>USER:</t>
        </r>
        <r>
          <rPr>
            <sz val="9"/>
            <color indexed="81"/>
            <rFont val="Tahoma"/>
            <charset val="1"/>
          </rPr>
          <t xml:space="preserve">
-1,5</t>
        </r>
      </text>
    </comment>
    <comment ref="AT13" authorId="1">
      <text>
        <r>
          <rPr>
            <b/>
            <sz val="9"/>
            <color indexed="81"/>
            <rFont val="Tahoma"/>
            <charset val="1"/>
          </rPr>
          <t>ΓΕΩΡΓΙΟΣ ΧΑΡΛΑΣ:</t>
        </r>
        <r>
          <rPr>
            <sz val="9"/>
            <color indexed="81"/>
            <rFont val="Tahoma"/>
            <charset val="1"/>
          </rPr>
          <t xml:space="preserve">
ypo ekdvsh</t>
        </r>
      </text>
    </comment>
    <comment ref="AX13" authorId="1">
      <text>
        <r>
          <rPr>
            <b/>
            <sz val="9"/>
            <color indexed="81"/>
            <rFont val="Tahoma"/>
            <charset val="1"/>
          </rPr>
          <t>ΓΕΩΡΓΙΟΣ ΧΑΡΛΑΣ:</t>
        </r>
        <r>
          <rPr>
            <sz val="9"/>
            <color indexed="81"/>
            <rFont val="Tahoma"/>
            <charset val="1"/>
          </rPr>
          <t xml:space="preserve">
-2</t>
        </r>
      </text>
    </comment>
    <comment ref="BB13" authorId="1">
      <text>
        <r>
          <rPr>
            <b/>
            <sz val="9"/>
            <color indexed="81"/>
            <rFont val="Tahoma"/>
            <charset val="1"/>
          </rPr>
          <t>ΓΕΩΡΓΙΟΣ ΧΑΡΛΑΣ:</t>
        </r>
        <r>
          <rPr>
            <sz val="9"/>
            <color indexed="81"/>
            <rFont val="Tahoma"/>
            <charset val="1"/>
          </rPr>
          <t xml:space="preserve">
OXI ΙΣΒΝ</t>
        </r>
      </text>
    </comment>
    <comment ref="BN13" authorId="1">
      <text>
        <r>
          <rPr>
            <b/>
            <sz val="9"/>
            <color indexed="81"/>
            <rFont val="Tahoma"/>
            <charset val="1"/>
          </rPr>
          <t>ΓΕΩΡΓΙΟΣ ΧΑΡΛΑΣ:</t>
        </r>
        <r>
          <rPr>
            <sz val="9"/>
            <color indexed="81"/>
            <rFont val="Tahoma"/>
            <charset val="1"/>
          </rPr>
          <t xml:space="preserve">
ΌΧΙ ΚΡΙΤΕΣ</t>
        </r>
      </text>
    </comment>
    <comment ref="BO13" authorId="1">
      <text>
        <r>
          <rPr>
            <b/>
            <sz val="9"/>
            <color indexed="81"/>
            <rFont val="Tahoma"/>
            <charset val="1"/>
          </rPr>
          <t>ΓΕΩΡΓΙΟΣ ΧΑΡΛΑΣ:</t>
        </r>
        <r>
          <rPr>
            <sz val="9"/>
            <color indexed="81"/>
            <rFont val="Tahoma"/>
            <charset val="1"/>
          </rPr>
          <t xml:space="preserve">
ΌΧΙ ΚΡΙΤΕΣ</t>
        </r>
      </text>
    </comment>
    <comment ref="BQ13" authorId="1">
      <text>
        <r>
          <rPr>
            <b/>
            <sz val="9"/>
            <color indexed="81"/>
            <rFont val="Tahoma"/>
            <charset val="1"/>
          </rPr>
          <t>ΓΕΩΡΓΙΟΣ ΧΑΡΛΑΣ:</t>
        </r>
        <r>
          <rPr>
            <sz val="9"/>
            <color indexed="81"/>
            <rFont val="Tahoma"/>
            <charset val="1"/>
          </rPr>
          <t xml:space="preserve">
ΌΧΙ ΑΥΤΟΔΥΝΑΜΟ</t>
        </r>
      </text>
    </comment>
    <comment ref="CA13" authorId="1">
      <text>
        <r>
          <rPr>
            <b/>
            <sz val="9"/>
            <color indexed="81"/>
            <rFont val="Tahoma"/>
            <charset val="1"/>
          </rPr>
          <t>ΓΕΩΡΓΙΟΣ ΧΑΡΛΑΣ:</t>
        </r>
        <r>
          <rPr>
            <sz val="9"/>
            <color indexed="81"/>
            <rFont val="Tahoma"/>
            <charset val="1"/>
          </rPr>
          <t xml:space="preserve">
ΌΧΙ ΕΡΕΥΝΗΤΙΚΟ</t>
        </r>
      </text>
    </comment>
    <comment ref="AO17" authorId="2">
      <text>
        <r>
          <rPr>
            <b/>
            <sz val="9"/>
            <color indexed="81"/>
            <rFont val="Tahoma"/>
            <charset val="1"/>
          </rPr>
          <t>Xarlas:</t>
        </r>
        <r>
          <rPr>
            <sz val="9"/>
            <color indexed="81"/>
            <rFont val="Tahoma"/>
            <charset val="1"/>
          </rPr>
          <t xml:space="preserve">
ΚΠΓ Α2 ΌΧΙ Β2</t>
        </r>
      </text>
    </comment>
    <comment ref="CM17" authorId="2">
      <text>
        <r>
          <rPr>
            <b/>
            <sz val="9"/>
            <color indexed="81"/>
            <rFont val="Tahoma"/>
            <family val="2"/>
            <charset val="161"/>
          </rPr>
          <t>Xarlas:</t>
        </r>
        <r>
          <rPr>
            <sz val="9"/>
            <color indexed="81"/>
            <rFont val="Tahoma"/>
            <family val="2"/>
            <charset val="161"/>
          </rPr>
          <t xml:space="preserve">
11-4-3</t>
        </r>
      </text>
    </comment>
    <comment ref="CS17" authorId="2">
      <text>
        <r>
          <rPr>
            <b/>
            <sz val="9"/>
            <color indexed="81"/>
            <rFont val="Tahoma"/>
            <family val="2"/>
            <charset val="161"/>
          </rPr>
          <t>Xarlas:</t>
        </r>
        <r>
          <rPr>
            <sz val="9"/>
            <color indexed="81"/>
            <rFont val="Tahoma"/>
            <family val="2"/>
            <charset val="161"/>
          </rPr>
          <t xml:space="preserve">
2-9-4</t>
        </r>
      </text>
    </comment>
    <comment ref="D19" authorId="1">
      <text>
        <r>
          <rPr>
            <b/>
            <sz val="9"/>
            <color indexed="81"/>
            <rFont val="Tahoma"/>
            <family val="2"/>
            <charset val="161"/>
          </rPr>
          <t>ΓΕΩΡΓΙΟΣ ΧΑΡΛΑΣ:</t>
        </r>
        <r>
          <rPr>
            <sz val="9"/>
            <color indexed="81"/>
            <rFont val="Tahoma"/>
            <family val="2"/>
            <charset val="161"/>
          </rPr>
          <t xml:space="preserve">
-3,5</t>
        </r>
      </text>
    </comment>
    <comment ref="E19" authorId="1">
      <text>
        <r>
          <rPr>
            <b/>
            <sz val="9"/>
            <color indexed="81"/>
            <rFont val="Tahoma"/>
            <family val="2"/>
            <charset val="161"/>
          </rPr>
          <t>ΓΕΩΡΓΙΟΣ ΧΑΡΛΑΣ:</t>
        </r>
        <r>
          <rPr>
            <sz val="9"/>
            <color indexed="81"/>
            <rFont val="Tahoma"/>
            <family val="2"/>
            <charset val="161"/>
          </rPr>
          <t xml:space="preserve">
-1,5</t>
        </r>
      </text>
    </comment>
    <comment ref="BQ19" authorId="1">
      <text>
        <r>
          <rPr>
            <b/>
            <sz val="9"/>
            <color indexed="81"/>
            <rFont val="Tahoma"/>
            <family val="2"/>
            <charset val="161"/>
          </rPr>
          <t>ΓΕΩΡΓΙΟΣ ΧΑΡΛΑΣ:</t>
        </r>
        <r>
          <rPr>
            <sz val="9"/>
            <color indexed="81"/>
            <rFont val="Tahoma"/>
            <family val="2"/>
            <charset val="161"/>
          </rPr>
          <t xml:space="preserve">
-2
</t>
        </r>
      </text>
    </comment>
    <comment ref="BX19" authorId="1">
      <text>
        <r>
          <rPr>
            <b/>
            <sz val="9"/>
            <color indexed="81"/>
            <rFont val="Tahoma"/>
            <family val="2"/>
            <charset val="161"/>
          </rPr>
          <t>ΓΕΩΡΓΙΟΣ ΧΑΡΛΑΣ:</t>
        </r>
        <r>
          <rPr>
            <sz val="9"/>
            <color indexed="81"/>
            <rFont val="Tahoma"/>
            <family val="2"/>
            <charset val="161"/>
          </rPr>
          <t xml:space="preserve">
-0,3
</t>
        </r>
      </text>
    </comment>
    <comment ref="BY19" authorId="1">
      <text>
        <r>
          <rPr>
            <b/>
            <sz val="9"/>
            <color indexed="81"/>
            <rFont val="Tahoma"/>
            <family val="2"/>
            <charset val="161"/>
          </rPr>
          <t>ΓΕΩΡΓΙΟΣ ΧΑΡΛΑΣ:</t>
        </r>
        <r>
          <rPr>
            <sz val="9"/>
            <color indexed="81"/>
            <rFont val="Tahoma"/>
            <family val="2"/>
            <charset val="161"/>
          </rPr>
          <t xml:space="preserve">
-1</t>
        </r>
      </text>
    </comment>
    <comment ref="AF20" authorId="1">
      <text>
        <r>
          <rPr>
            <b/>
            <sz val="9"/>
            <color indexed="81"/>
            <rFont val="Tahoma"/>
            <charset val="1"/>
          </rPr>
          <t>ΓΕΩΡΓΙΟΣ ΧΑΡΛΑΣ:</t>
        </r>
        <r>
          <rPr>
            <sz val="9"/>
            <color indexed="81"/>
            <rFont val="Tahoma"/>
            <charset val="1"/>
          </rPr>
          <t xml:space="preserve">
Β΄</t>
        </r>
      </text>
    </comment>
    <comment ref="BN20" authorId="0">
      <text>
        <r>
          <rPr>
            <b/>
            <sz val="9"/>
            <color indexed="81"/>
            <rFont val="Tahoma"/>
            <charset val="1"/>
          </rPr>
          <t>USER:</t>
        </r>
        <r>
          <rPr>
            <sz val="9"/>
            <color indexed="81"/>
            <rFont val="Tahoma"/>
            <charset val="1"/>
          </rPr>
          <t xml:space="preserve">
-1,5</t>
        </r>
      </text>
    </comment>
    <comment ref="CO21" authorId="2">
      <text>
        <r>
          <rPr>
            <b/>
            <sz val="9"/>
            <color indexed="81"/>
            <rFont val="Tahoma"/>
            <charset val="1"/>
          </rPr>
          <t>Xarlas:</t>
        </r>
        <r>
          <rPr>
            <sz val="9"/>
            <color indexed="81"/>
            <rFont val="Tahoma"/>
            <charset val="1"/>
          </rPr>
          <t xml:space="preserve">
9-2-5</t>
        </r>
      </text>
    </comment>
    <comment ref="CU21" authorId="2">
      <text>
        <r>
          <rPr>
            <b/>
            <sz val="9"/>
            <color indexed="81"/>
            <rFont val="Tahoma"/>
            <charset val="1"/>
          </rPr>
          <t>Xarlas:</t>
        </r>
        <r>
          <rPr>
            <sz val="9"/>
            <color indexed="81"/>
            <rFont val="Tahoma"/>
            <charset val="1"/>
          </rPr>
          <t xml:space="preserve">
4-9-25ΔΔΕ, ΑΣΠΑΙΤΕ</t>
        </r>
      </text>
    </comment>
    <comment ref="BX22" authorId="1">
      <text>
        <r>
          <rPr>
            <b/>
            <sz val="9"/>
            <color indexed="81"/>
            <rFont val="Tahoma"/>
            <family val="2"/>
            <charset val="161"/>
          </rPr>
          <t>ΓΕΩΡΓΙΟΣ ΧΑΡΛΑΣ:</t>
        </r>
        <r>
          <rPr>
            <sz val="9"/>
            <color indexed="81"/>
            <rFont val="Tahoma"/>
            <family val="2"/>
            <charset val="161"/>
          </rPr>
          <t xml:space="preserve">
-0,7</t>
        </r>
      </text>
    </comment>
    <comment ref="D25" authorId="1">
      <text>
        <r>
          <rPr>
            <b/>
            <sz val="9"/>
            <color indexed="81"/>
            <rFont val="Tahoma"/>
            <family val="2"/>
            <charset val="161"/>
          </rPr>
          <t>ΓΕΩΡΓΙΟΣ ΧΑΡΛΑΣ:</t>
        </r>
        <r>
          <rPr>
            <sz val="9"/>
            <color indexed="81"/>
            <rFont val="Tahoma"/>
            <family val="2"/>
            <charset val="161"/>
          </rPr>
          <t xml:space="preserve">
ΛΑΘΟΣ ΥΠΟΔΙΕΥΘΥΝΤΗ</t>
        </r>
      </text>
    </comment>
    <comment ref="AH25" authorId="0">
      <text>
        <r>
          <rPr>
            <b/>
            <sz val="9"/>
            <color indexed="81"/>
            <rFont val="Tahoma"/>
            <charset val="1"/>
          </rPr>
          <t>USER:</t>
        </r>
        <r>
          <rPr>
            <sz val="9"/>
            <color indexed="81"/>
            <rFont val="Tahoma"/>
            <charset val="1"/>
          </rPr>
          <t xml:space="preserve">
ΌΧΙ ΠΙΣΤΟΠΟΙΗΣΗ</t>
        </r>
      </text>
    </comment>
    <comment ref="CM25" authorId="2">
      <text>
        <r>
          <rPr>
            <b/>
            <sz val="9"/>
            <color indexed="81"/>
            <rFont val="Tahoma"/>
            <charset val="1"/>
          </rPr>
          <t>Xarlas:</t>
        </r>
        <r>
          <rPr>
            <sz val="9"/>
            <color indexed="81"/>
            <rFont val="Tahoma"/>
            <charset val="1"/>
          </rPr>
          <t xml:space="preserve">
13-2-11 ΔΝΤΗΣ ΕΚ</t>
        </r>
      </text>
    </comment>
    <comment ref="CQ25" authorId="0">
      <text>
        <r>
          <rPr>
            <b/>
            <sz val="9"/>
            <color indexed="81"/>
            <rFont val="Tahoma"/>
            <charset val="1"/>
          </rPr>
          <t>USER:</t>
        </r>
        <r>
          <rPr>
            <sz val="9"/>
            <color indexed="81"/>
            <rFont val="Tahoma"/>
            <charset val="1"/>
          </rPr>
          <t xml:space="preserve">
10-3-7 ΤΟΜΕΑΡΧΗΣ ΥΠΝΤΗΣ ΕΚ</t>
        </r>
      </text>
    </comment>
  </commentList>
</comments>
</file>

<file path=xl/sharedStrings.xml><?xml version="1.0" encoding="utf-8"?>
<sst xmlns="http://schemas.openxmlformats.org/spreadsheetml/2006/main" count="159" uniqueCount="140">
  <si>
    <t>Διδακτορικό δίπλωμα, αναγνωρισμένο ως συναφές με το αντικείμενο απασχόλησης, σύμφωνα με το άρθρο 9 του ν. 4354/2015 (Α 176)</t>
  </si>
  <si>
    <t>Διδακτορικό δίπλωμα, το οποίο δεν είναι αναγνωρισμένο ως συναφές με το αντικείμενο απασχόλησης, σύμφωνα με το άρθρο 9 του ν. 4354/2015 (Α' 176) ή δεύτερο διδακτορικό δίπλωμα</t>
  </si>
  <si>
    <t>Μεταπτυχιακός τίτλος σπουδών αναγνωρισμένος ως συναφής με το αντικείμενο απασχόλησης, σύμφωνα με το άρθρο 9 του ν. 4354/2015 ή συναφής μεταπτυχιακός τίτλος που ενσωματώνεται στον βασικό τίτλο σπουδών κατά την έννοια του άρθρου 46 του ν. 4485/2017 (Α' 114)  (integrated master)</t>
  </si>
  <si>
    <t>Μεταπτυχιακός τίτλος σπουδών, ο οποίος δεν είναι αναγνωρισμένος ως συναφής με το αντικείμενο απασχόλησης, σύμφωνα με το άρθρο 9 του ν. 4354/2015 ή μεταπτυχιακός τίτλος που ενσωματώνεται στον βασικό τίτλο σπουδών κατά την έννοια του άρθρου 46 του ν. 4485/2017 (Α' 114) (integrated master) ο οποίος δεν είναι αναγνωρισμένος ως συναφής ή δεύτερος μεταπτυχιακός τίτλος σπουδών</t>
  </si>
  <si>
    <t>Τίτλος διδασκαλείου μετεκπαίδευσης</t>
  </si>
  <si>
    <t>Δεύτερο πτυχίο Πανεπιστημιακής ή Τεχνολογικής Εκπαίδευσης τετραετούς φοίτησης</t>
  </si>
  <si>
    <t>Δεύτερο πτυχίο Τεχνολογικής Εκπαίδευσης διάρκειας φοίτησης μικρότερης των τεσσάρων (4) ετών</t>
  </si>
  <si>
    <t>Επιτυχής αποφοίτηση από την Εθνική Σχολή Δημόσιας Διοίκησης και Αυτοδιοίκησης (Ε.Σ.Δ.Δ.Α.)</t>
  </si>
  <si>
    <t>Τρίτο πτυχίο</t>
  </si>
  <si>
    <t>Πιστοποιητικό ή βεβαίωση ετήσιας επιμόρφωσης Σχολής &lt;br&gt;i) Επιμόρφωσης Λειτουργών Μέσης Εκπαίδευσης (Σ.Ε.Λ.Μ.Ε.),&lt;br&gt; ii) Επιμόρφωσης Λειτουργών Δημοτικής Εκπαίδευσης (Σ.Ε.Λ.Δ.Ε.), της Ανώτατης Σχολής Παιδαγωγικής και Τεχνολογικής Εκπαίδευσης (Α.Σ.ΠΑΙ.Τ.Ε.) ή&lt;br&gt; iii) Εκπαιδευτικών Λειτουργών Επαγγελματικής και Τεχνικής Εκπαίδευσης (Σ.Ε.Λ.Ε.Τ.Ε.),&lt;br&gt;εφόσον δεν αποτέλεσε προσόν διορισμού ή για την απόκτηση τίτλου σπουδών</t>
  </si>
  <si>
    <t>πιστοποιητικό ή βεβαίωση επιτυχούς ολοκλήρωσης προγράμματος επιμόρφωσης ΑΕΙ συνολικής διάρκειας τριακοσίων (300), τουλάχιστον, ωρών ή εννεάμηνης, τουλάχιστον, διάρκειας: μία (1) μονάδα ανά πρόγραμ_x0002_μα και έως δύο (2) μονάδες κατ’ ανώτατο όριο</t>
  </si>
  <si>
    <t>Βεβαίωση παρακολούθησης επιμορφωτικών προγραμμάτων των ΠΕ.Κ.Ε.Σ., Περιφερειακών Επιμορφωτικών Κέντρων (Π.Ε.Κ.), Ινστιτούτου Εκπαιδευτικής Πολιτικής (Ι.Ε.Π.), Παιδαγωγικού Ινστιτούτου (Π.Ι.), Οργανισμού Επιμόρφωσης Εκπαιδευτικών (Ο.ΕΠ. ΕΚ.), Υπουργείου Παιδείας και Θρησκευμάτων ή εποπτευόμενων φορέων του Υπουργείου Παιδείας και Θρησκευμάτων, εφόσον δεν ήταν αναγκαίο προσόν για τον διορισμό ή για την απόκτηση τίτλου σπουδών</t>
  </si>
  <si>
    <t>Πιστοποιητικό ή βεβαίωση παρακολούθησης επιμορφωτικών προγραμμάτων του Εθνικού Κέντρου Δημόσιας Διοίκησης και Αυτοδιοίκησης (Ε.Κ.Δ.Δ.Α.), του Ινστιτούτου Παιδαγωγικών Ερευνών Μελετών της Διδασκαλικής Ομοσπονδίας Ελλάδας ή Κέντρου Μελετών και Τεκμηρίωσης της Ομοσπονδίας Λειτουργών Μέσης Εκπαίδευσης, εφόσον δεν ήταν αναγκαίο προσόν για τον διορισμό ή για την απόκτηση τίτλου σπουδών</t>
  </si>
  <si>
    <t>Βεβαίωση επιτυχούς παρακολούθησης του Μείζονος Προγράμματος Επιμόρφωσης Εκπαιδευτικών ή συμπερίληψη στον κατάλογο των επιμορφωτών Α ή Β επιπέδου, εφόσον δεν ήταν αναγκαίο προσόν για τον διορισμό ή για την απόκτηση τίτλου σπουδών</t>
  </si>
  <si>
    <t>βεβαίωση επιτυχούς ολοκλήρωσης θεματικών ενο_x0002_τήτων του Ελληνικού Ανοικτού Πανεπιστημίου (ΕΑΠ): μία (1) μονάδα κατ’ ανώτατο όριο, η οποία κατανέμε_x0002_ται ως εξής:i) μία (1) μονάδα για την ολοκλήρωση ετήσιας θεματι κής ενότητας και
ii) 0,50 μονάδες για την ολοκλήρωση εξαμηνιαίας θε ματικής ενότητας</t>
  </si>
  <si>
    <t>Πιστοποίηση επιμόρφωσης Β επιπέδου στις Τ.Π.Ε. ή συμπερίληψη στον κατάλογο των επιμορφωτών Β’ επιπέδου στις Τ.Π.Ε</t>
  </si>
  <si>
    <t>Πιστοποίηση επιμόρφωσης Β1 επιπέδου στις Τ.Π.Ε.</t>
  </si>
  <si>
    <t>Πιστοποιημένη γνώση πρώτης ξένης γλώσσας με τίτλο επιπέδου Γ2</t>
  </si>
  <si>
    <t>Πιστοποιημένη γνώση πρώτης ξένης γλώσσας με τίτλο επιπέδου Γ1</t>
  </si>
  <si>
    <t>Πιστοποιημένη γνώση πρώτης ξένης γλώσσας με τίτλο επιπέδου B2</t>
  </si>
  <si>
    <t>Πιστοποιημένη γνώση δεύτερης ξένης γλώσσας με τίτλο επιπέδου Γ2</t>
  </si>
  <si>
    <t>Πιστοποιημένη γνώση δεύτερης ξένης γλώσσας με τίτλο επιπέδου Γ1</t>
  </si>
  <si>
    <t>Πιστοποιημένη γνώση δεύτερης ξένης γλώσσας με τίτλο επιπέδου B2</t>
  </si>
  <si>
    <t>Βιβλία διεθνών εκδοτικών οίκων με Διεθνή Μοναδικό Αριθμό Βιβλίου (International Standard Book Number ISBN)</t>
  </si>
  <si>
    <t>Βιβλία ελληνικών εκδοτικών οίκων με ISBN</t>
  </si>
  <si>
    <t>Κεφάλαια σε συλλογικούς τόμους διεθνών εκδοτικών οίκων με ISBN</t>
  </si>
  <si>
    <t>Κεφάλαια σε συλλογικούς τόμους ελληνικών εκδοτικών οίκων με ISBN</t>
  </si>
  <si>
    <t>Εισηγήσεις σε πρακτικά διεθνών συνεδρίων με έκδοση ISBN ή Διεθνή Μοναδικό Αριθμό Σειρών (International Standard Serial Number - ISSN)</t>
  </si>
  <si>
    <t>Εισηγήσεις σε πρακτικά ελληνικών συνεδρίων με έκδοση ISBN ή ISSN</t>
  </si>
  <si>
    <t>Συγγραφή σχολικού εγχειριδίου ή διδακτικού βιβλίου, το οποίο διανέμεται στους μαθητές ή εκπαιδευτικούς σε σχολικές μονάδες της δημόσιας εκπαίδευσης</t>
  </si>
  <si>
    <t>Συμμετοχή σε ομάδα σύνταξης Αναλυτικού Προγράμματος Σπουδών Διαθεματικού Ενιαίου Πλαισίου Προγραμμάτων Σπουδών (Α.Π.Σ. Δ.Ε.Π.Π.Σ.) ή αναμόρφωσης εξορθολογισμού Προγραμμάτων Σπουδών και διδακτικής ύλης του Ι.Ε.Π. ή του Π.Ι.</t>
  </si>
  <si>
    <t>Δημιουργία εκπαιδευτικού λογισμικού, πιστοποιημένου από το Υπουργείο Παιδείας και Θρησκευμάτων, το Ι.Ε.Π. ή το Π.Ι. ή με σφραγίδα ποιότητας από το Υπουργείο Παιδείας και Θρησκευμάτων, το Ινστιτούτο Τεχνολογίας Υπολογιστών και Εκδόσεων «Διόφαντος» (Ι.Τ.Υ.Ε.), το Εθνικό Κέντρο Τεκμηρίωσης (Ε.Κ.Τ.) και το Κέντρο Ελληνικής Γλώσσας (Κ.Ε.Γ.)</t>
  </si>
  <si>
    <t>Δημιουργία επιμορφωτικού υλικού του Υπουργείου Παιδείας και Θρησκευμάτων, του Ι.Ε.Π., του Π.Ι., εποπτευόμενων από το Υπουργείο Παιδείας και Θρησκευμάτων φορέων ή του Ε.Κ.Δ.Δ.Α.</t>
  </si>
  <si>
    <t>Άρθρα σε διεθνή επιστημονικά περιοδικά με ISSN και σύστημα κριτών</t>
  </si>
  <si>
    <t>Άρθρα σε ελληνικά επιστημονικά περιοδικά με ISSN και σύστημα κριτών</t>
  </si>
  <si>
    <t>Άσκηση αυτοδύναμου διδακτικού έργου σε Α.Ε.Ι., Α.Τ.Ε.Ι., Τ.Ε.Ι. διάρκειας ενός τουλάχιστον ακαδημαϊκού εξαμήνου (παρ. 7 , άρθ. 29, ν. 4009/2011 (Α’ 195), συμπεριλαμβανομένου του προγράμματος απόκτησης Ακαδημαϊκής Διδακτικής Εμπειρίας σε Νέους Επιστήμονες Κατόχους Διδακτορικού, (άρθ. 4 του ν. 2552/1997 (Α’ 266), το άρθρο 5 του π.δ. 407/1980 (Α’ 112), το άρθρο 19 του ν. 1404/1983 (Α’ 173) ή με απόφαση του αρμόδιου οργάνου)</t>
  </si>
  <si>
    <r>
      <rPr>
        <b/>
        <sz val="11"/>
        <color rgb="FF000000"/>
        <rFont val="Calibri"/>
        <family val="2"/>
      </rPr>
      <t>α) Άσκηση</t>
    </r>
    <r>
      <rPr>
        <sz val="11"/>
        <color rgb="FF000000"/>
        <rFont val="Calibri"/>
        <family val="2"/>
      </rPr>
      <t xml:space="preserve"> διδακτικών καθηκόντων σε </t>
    </r>
    <r>
      <rPr>
        <b/>
        <sz val="11"/>
        <color rgb="FF000000"/>
        <rFont val="Calibri"/>
        <family val="2"/>
      </rPr>
      <t>σχολική μονάδα</t>
    </r>
    <r>
      <rPr>
        <sz val="11"/>
        <color rgb="FF000000"/>
        <rFont val="Calibri"/>
        <family val="2"/>
      </rPr>
      <t xml:space="preserve">, Ε.Κ., Δ.Υ.Ε.Π., Σ.Δ.Ε., Δ.Ι.Ε.Κ.,Ε.Σ.Κ., Σ.Ε.Κ, σε ΕΠΑ.Λ.ή Ε.Κ. στο πλαίσιο του μεταλυκειακού έτους τάξης μαθητείας, Τ.Ε.Ε. Α’ και Β’ κύκλου, σχολές του Οργανισμού Απασχόλησης Εργατικού Δυναμικού (Ο.Α.Ε.Δ.), Μεταλυκειακό Προπαρασκευαστικό Κέντρο, &lt;br&gt; </t>
    </r>
  </si>
  <si>
    <r>
      <t xml:space="preserve">β) Άσκηση </t>
    </r>
    <r>
      <rPr>
        <b/>
        <sz val="11"/>
        <color rgb="FF000000"/>
        <rFont val="Calibri"/>
        <family val="2"/>
      </rPr>
      <t>διδακτικών καθηκόντων σε Π.Σ. ή ΠΕΙ.Σ.</t>
    </r>
    <r>
      <rPr>
        <sz val="11"/>
        <color rgb="FF000000"/>
        <rFont val="Calibri"/>
        <family val="2"/>
      </rPr>
      <t xml:space="preserve"> για τα οποία ο υποψήφιος έχει αξιολογηθεί θετικά &lt;br&gt;&lt;br&gt;&lt;i&gt;Η άσκηση διδακτικής υπηρεσίας για χρονικό διάστημα βραχύτερο του έτους μοριοδοτείται με το ένα τέταρτο (1/4) της αντίστοιχης ετήσιας μοριοδότησης για κάθε τρίμηνο.&lt;/i&gt;</t>
    </r>
  </si>
  <si>
    <t>Παροχή επιμορφωτικού έργου σε προγράμματα του Υπουργείου Παιδείας και Θρησκευμάτων, του Ι.Ε.Π., του Π.Ι., των Π.Ε.Κ., του Ε.Κ.Δ.Δ.Α. ή εποπτευόμενων φορέων του Υπουργείου Παιδείας και Θρησκευμάτων</t>
  </si>
  <si>
    <r>
      <rPr>
        <b/>
        <sz val="12"/>
        <color rgb="FF000000"/>
        <rFont val="Calibri"/>
        <family val="2"/>
      </rPr>
      <t>α) Συμμετοχή σε ερευνητικά</t>
    </r>
    <r>
      <rPr>
        <sz val="11"/>
        <color rgb="FF000000"/>
        <rFont val="Calibri"/>
        <family val="2"/>
      </rPr>
      <t xml:space="preserve"> προγράμματα συναφή με το αντικείμενο απασχόλησης ή σε ομάδες επιστημονικού έργου του Ι.Ε.Π., του Π.Ι., Α.Ε.Ι. ή εποπτευόμενων φορέων του Υπουργείου Παιδείας και Θρησκευμάτων και ερευνητικών κέντρων ινστιτούτων ή &lt;br&gt;         </t>
    </r>
  </si>
  <si>
    <r>
      <t xml:space="preserve"> </t>
    </r>
    <r>
      <rPr>
        <b/>
        <sz val="11"/>
        <color rgb="FF000000"/>
        <rFont val="Calibri"/>
        <family val="2"/>
      </rPr>
      <t>β) Συμμετοχή σε καινοτόμα</t>
    </r>
    <r>
      <rPr>
        <sz val="11"/>
        <color rgb="FF000000"/>
        <rFont val="Calibri"/>
        <family val="2"/>
      </rPr>
      <t xml:space="preserve"> εκπαιδευτικά προγράμματα ή δράσεις που χρηματοδοτούνται εν όλω ή εν μέρει από την Ευρωπαϊκή Ένωση (Ε.Ε.) ή διεθνείς οργανισμούς, όπως Lingua, Σωκράτης, Comenius, Erasmus/Erasmus+, Leonardo da Vinci, eTwinning, Model United Nations (M.U.N.), European Youth Parliament (EYP), Euroscola, Βουλή των Εφήβων ή κοινού ενδιαφέροντος ολιγομελούς ομάδας εκπαιδευτικών στο πλαίσιο της αυτοαξιολόγησης της σχολικής μονάδας,εφόσον οδηγεί σε υλοποίηση δράσεων ή σε πανελλήνιους ή διεθνείς μαθητικούς διαγωνισμούς</t>
    </r>
  </si>
  <si>
    <t>Άσκηση καθηκόντων υπό την ιδιότητα Περιφερειακού Επόπτη Ποιότητας  Εκπαίδευσης, Επόπτη Ποιότητας Εκπαίδευσης, Συμβούλου Εκπαίδευσης, Οργανωτικού Συντονιστή ΠΕ.Κ.Ε.Σ., Συντονιστή Εκπαιδευτικού Έργου, Προϊσταμένου Τμήματος Επιστημονικής και Παιδαγωγικής Καθοδήγησης ή Σχολικού Συμβούλου</t>
  </si>
  <si>
    <t>Άσκηση καθηκόντων Περιφερειακού Διευθυντή Εκπαίδευσης, Συντονιστή Εκπαίδευσης Εξωτερικού, Προϊσταμένου Διεύθυνσης του Υπουργείου Παιδείας και Θρησκευμάτων</t>
  </si>
  <si>
    <t>Άσκηση καθηκόντων Διευθυντή Πρωτοβάθμιας ή Δευτεροβάθμιας Εκπαίδευσης, Προϊσταμένου Γραφείου Εκπαίδευσης, Προϊσταμένου Διεύθυνσης εποπτευόμενου από το Υπουργείο Παιδείας και Θρησκευμάτων φορέα,  Συμβούλου Α’ του Ι.Ε.Π., Παρέδρου επί θητεία του Π.Ι.</t>
  </si>
  <si>
    <t>Άσκηση καθηκόντων Προϊσταμένου Τμήματος του Υ.Παι.Θ. και εποπτευόμενων από αυτό φορέων Τμήματος, Εκπαιδευτικών Θεμάτων Διεύθυνσης Εκπαίδευσης, ΚΕ.Δ.Α.Σ.Υ., Κ.Ε.Σ.Υ., ΚΕ.Δ.Δ.Υ. ή Κ.Δ.Α.Υ., Συμβούλου Β’ του Ι.Ε.Π., Διευθυντή και Υποδιευθυντή Π.Ε.Κ., Διευθυντή σχολικής μονάδας ή Ε.Κ. ή Δ.Ι.Ε.Κ. ή Ε.Σ.Κ. ή Σ.Ε.Κ. ή Σ.Δ.Ε</t>
  </si>
  <si>
    <t>Άσκηση καθηκόντων Προϊσταμένου νηπιαγωγείου ή ολιγοθέσιου δημοτικού σχολείου, υποδιευθυντή σχολικής μονάδας, Ε.Κ., Δ.Ι.Ε.Κ., Ε.Σ.Κ., Σ.Ε.Κ., Σ.Δ.Ε. , υπευθύνου τομέα Ε.Κ., προϊσταμένου Κ.Ε.ΠΕ.Α., υπεύθυνου λειτουργίας Κέντρου Περιβαλλοντικής Εκπαίδευσης (Κ.Π.Ε.), Συντονιστή Εκπαίδευσης Προσφύγων (Σ.Ε.Π.), υπευθύνου Γραφείου Μειονοτικής Εκπαίδευσης, υπεύθυνου τμήματος μητρικής γλώσσας συντονιστικού γραφείου εκπαίδευσης του εξωτερικού</t>
  </si>
  <si>
    <t>Άσκηση καθηκόντων στην Ολομέλεια ΚΕ.Δ.Α.Σ.Υ., στον Σύλλογο Εκπαιδευτικού Προσωπικού Κ.Ε.Σ.Υ., ως Εκπαιδευτικό Προσωπικό (Ε.Π.) ή Ε.Ε.Π. σε ΚΕ.Δ.Δ.Υ. ή Κ.Δ.Α.Υ., σε Ε.Δ.Υ. ή Επιτροπή Διεπιστημονικής Εκπαιδευτικής Αξιολόγησης και Υποστήριξης (Ε.Δ.Ε.Α.Υ.), στην Π.Ο. Κ.Ε.ΠΕ.Α. ή σε Κ.Π.Ε., υπευθύνων Πληροφορικής και Νέων Τεχνολογιών, Φυσικής Αγωγής και Σχολικού Αθλητισμού, Ε.Κ.Φ.Ε. Σχολικών Δραστηριοτήτων, Αγωγής Υγείας, Πολιτιστικών Θεμάτων, Περιβαλλοντικής Εκπαίδευσης και Σχολικού Επαγγελματικού Προσανατολισμού, Συμβουλευτικού Σταθμού Νέων (Σ.Σ.Ν.), Κέντρου Πληροφορικής και Νέων Τεχνολογιών (ΚΕ.ΠΛΗ.ΝΕ.Τ.), Κέντρου Συμβουλευτικής και Προσανατολισμού (ΚΕ.ΣΥ.Π.), Γραφείου Συμβουλευτικής (ΓΡΑ.ΣΥ.), ή Γραφείου Σχολικού Επαγγελματικού Προσανατολισμού (ΓΡΑ.Σ.Ε.Π.), σχολικών βιβλιοθηκών, οι οποίες είχαν λειτουργήσει στο πλαίσιο του Επιχειρησιακού Προγράμματος «Εκπαίδευση και Αρχική Επαγγελματική Κατάρτιση» (Ε.Π.Ε.Α.Ε.Κ.), μέλους της Δ.Ε.Π.Π.Σ., της Επιστημονικής Επιτροπής Πρότυπων και Πειραματικών Σχολείων (Ε.Ε.Π.Π.Σ.), Περιφερειακής Επιτροπής Πρότυπων και Πειραματικών Σχολείων (Π.Ε.Π.Π.Σ.), Επιστημονικού Εποπτικού Συμβουλίου (ΕΠ.Ε.Σ.) Π.Σ. ή ΠΕΙ.Σ., σχολικού συντονιστή εκπαιδευτικού έργου Π.Σ. ή ΠΕΙ.Σ., συμβούλου σχολικής ζωής, ενδοσχολικού συντονιστή(συντονιστή τάξης ή γνωστικού πεδίου), παιδαγωγικού συμβούλου μέντορα, υπεύθυνου διασύνδεσης με τη μαθητεία στα ΕΝ.Ε.ΓΥ.Λ., υπεύθυνου εκπαιδευτικού ομίλου, εκπαιδευτικών που τοποθετούνται στα ΓΡΑ. ΣΥ.Π., συμμετοχή εκπαιδευτικού σε πειθαρχικό ή υπηρεσιακό συμβούλιο ή συμβούλιο επιλογής. &lt;br&gt;&lt;br&gt;&lt;i&gt;Παράλληλη συμμετοχή σε περισσότερα συμβούλια το ίδιο χρονικό διάστημα δεν μοριοδοτείται αθροιστικά. &lt;br&gt;Για τη μοριοδότηση των τακτικών και αναπληρωματικών αιρετών μελών των συμβουλίων απαιτείται συμμετοχή τους σε δέκα (10) τουλάχιστον συνεδριάσεις ανά έτος&lt;/i&gt;</t>
  </si>
  <si>
    <t>Άσκηση καθηκόντων με απόσπαση στην κεντρική ή σε αποκεντρωμένες υπηρεσίες του Υπουργείου Παιδείας και Θρησκευμάτων, καθώς και σε εποπτευόμενους φορείς του Υπουργείου Παιδείας και Θρησκευμάτων</t>
  </si>
  <si>
    <t>2+3</t>
  </si>
  <si>
    <t>α</t>
  </si>
  <si>
    <t>αα</t>
  </si>
  <si>
    <t>αβ</t>
  </si>
  <si>
    <t>αγ</t>
  </si>
  <si>
    <t>αδ</t>
  </si>
  <si>
    <t>αε</t>
  </si>
  <si>
    <t>αστ</t>
  </si>
  <si>
    <t>αζ</t>
  </si>
  <si>
    <t>αη</t>
  </si>
  <si>
    <t>αθ</t>
  </si>
  <si>
    <t>β</t>
  </si>
  <si>
    <t>βα</t>
  </si>
  <si>
    <t>ββ</t>
  </si>
  <si>
    <t>βγ</t>
  </si>
  <si>
    <t>βδ</t>
  </si>
  <si>
    <t>βε</t>
  </si>
  <si>
    <t>βστi</t>
  </si>
  <si>
    <t>βστii</t>
  </si>
  <si>
    <t>βζ</t>
  </si>
  <si>
    <t>βη</t>
  </si>
  <si>
    <t>γ</t>
  </si>
  <si>
    <t>γα</t>
  </si>
  <si>
    <t>γβ</t>
  </si>
  <si>
    <t>γγ</t>
  </si>
  <si>
    <t>γδ</t>
  </si>
  <si>
    <t>γε</t>
  </si>
  <si>
    <t>γστ</t>
  </si>
  <si>
    <t>δ</t>
  </si>
  <si>
    <t xml:space="preserve">δα </t>
  </si>
  <si>
    <t>i</t>
  </si>
  <si>
    <t>ii</t>
  </si>
  <si>
    <t>iii</t>
  </si>
  <si>
    <t>iv</t>
  </si>
  <si>
    <t>v</t>
  </si>
  <si>
    <t>vi</t>
  </si>
  <si>
    <t>vii</t>
  </si>
  <si>
    <t>viii</t>
  </si>
  <si>
    <t>ix</t>
  </si>
  <si>
    <t>x</t>
  </si>
  <si>
    <t>δβ</t>
  </si>
  <si>
    <t>δβi</t>
  </si>
  <si>
    <t>δβιι</t>
  </si>
  <si>
    <t>ε</t>
  </si>
  <si>
    <t>α+β+γ</t>
  </si>
  <si>
    <t>εα</t>
  </si>
  <si>
    <t>εβ</t>
  </si>
  <si>
    <t>εγ+εδ</t>
  </si>
  <si>
    <t>εγ</t>
  </si>
  <si>
    <t>ΥΠΟ εδ ΕΚ</t>
  </si>
  <si>
    <t>εε</t>
  </si>
  <si>
    <t>εστ</t>
  </si>
  <si>
    <t>ΟΝΟΜΑΤΕΠΩΝΥΜΟ</t>
  </si>
  <si>
    <t>ΑΜ</t>
  </si>
  <si>
    <t>ΚΛΑΔΟΣ</t>
  </si>
  <si>
    <t>ΣΥΝΟΛΟ ΜΟΡΙΩΝ ΠΡΟΣΟΝΤΩΝ</t>
  </si>
  <si>
    <t>ΖΑΝΤΖΟΣ ΑΠΟΣΤΟΛΟΣ</t>
  </si>
  <si>
    <t>ΠΕ86</t>
  </si>
  <si>
    <t>ΚΑΡΝΑΒΑΣ ΧΡΗΣΤΟΣ</t>
  </si>
  <si>
    <t>ΠΕ03</t>
  </si>
  <si>
    <t>ΚΕΧΑΓΙΑ ΕΥΣΤΑΘΙΑ</t>
  </si>
  <si>
    <t>ΠΕ02</t>
  </si>
  <si>
    <t xml:space="preserve">ΤΣΟΥΓΚΡΑ ΜΑΡΙΑ </t>
  </si>
  <si>
    <t>ΠΕ8709</t>
  </si>
  <si>
    <t xml:space="preserve">ΑΥΦΑΝΤΗ ΑΘΗΝΑ </t>
  </si>
  <si>
    <t>ΠΡΙΓΚΟΥ ΑΡΙΣΤΕΑ - ΑΛΕΞΑΝΔΡΑ</t>
  </si>
  <si>
    <t xml:space="preserve">ΑΛΜΠΑΝΟΥΔΗΣ ΓΕΩΡΓΙΟΣ </t>
  </si>
  <si>
    <t>ΠΕ70</t>
  </si>
  <si>
    <t xml:space="preserve">ΚΑΜΟΣΟΥ ΣΟΦΙΑ </t>
  </si>
  <si>
    <t xml:space="preserve">ΑΝΔΡΟΥΛΑΚΗ ΑΝΑΣΤΑΣΙΑ </t>
  </si>
  <si>
    <t>ΠΑΡΑΣΧΟΥ ΜΑΡΙΑ</t>
  </si>
  <si>
    <t xml:space="preserve"> ΠΕ86</t>
  </si>
  <si>
    <t>ΠΑΠΑΔΟΠΟΥΛΟΥ ΠΕΡΣΕΦΟΝΗ</t>
  </si>
  <si>
    <t xml:space="preserve"> ΠΕ88.04</t>
  </si>
  <si>
    <t xml:space="preserve">ΓΙΑΤΣΙΟΥ ΑΝΝΑ </t>
  </si>
  <si>
    <t>ΚΡΟΥΣΟΥΛΟΥΔΗΣ ΧΡΙΣΤΟΦΟΡΟΣ</t>
  </si>
  <si>
    <t xml:space="preserve">ΚΑΜΠΟΥΡΗ ΑΓΓΕΛΙΚΗ </t>
  </si>
  <si>
    <t>ΠΕ8901</t>
  </si>
  <si>
    <t xml:space="preserve">ΡΑΙΛΗ ΕΥΣΤΑΘΙΑ </t>
  </si>
  <si>
    <t>ΠΕ8801</t>
  </si>
  <si>
    <t xml:space="preserve">ΘΕΟΔΩΡΟΥ ΕΥΑΓΓΕΛΙΑ </t>
  </si>
  <si>
    <t>ΠΕ0402</t>
  </si>
  <si>
    <t xml:space="preserve">ΑΠΟΣΤΟΛΟΠΟΥΛΟΥ ΔΗΜΗΤΡΑ </t>
  </si>
  <si>
    <t>ΠΕ06</t>
  </si>
  <si>
    <t>ΑΝΔΡΟΝΙΔΗΣ ΚΩΝΣΤΑΝΤΙΝΟΣ</t>
  </si>
  <si>
    <t>ΓΚΟΥΤΣΙΔΟΥ ΠΑΡΑΣΚΕΥΗ</t>
  </si>
  <si>
    <t>ΠΕ28</t>
  </si>
  <si>
    <t>ΘΕΟΔΩΡΟΥ ΙΩΑΝΝΗΣ</t>
  </si>
  <si>
    <t xml:space="preserve">ΠΑΡΑΣΚΕΥΑΙΔΟΥ ΧΑΡΙΤΙΝΗ </t>
  </si>
  <si>
    <t>ΠΕ80</t>
  </si>
  <si>
    <t xml:space="preserve">ΣΧΩΡΗ ΣΠΥΡΙΔΟΥΛΑ </t>
  </si>
  <si>
    <t>ΠΕ8802</t>
  </si>
</sst>
</file>

<file path=xl/styles.xml><?xml version="1.0" encoding="utf-8"?>
<styleSheet xmlns="http://schemas.openxmlformats.org/spreadsheetml/2006/main">
  <numFmts count="1">
    <numFmt numFmtId="164" formatCode="0.0000"/>
  </numFmts>
  <fonts count="16">
    <font>
      <sz val="11"/>
      <color rgb="FF000000"/>
      <name val="Calibri"/>
      <family val="2"/>
    </font>
    <font>
      <b/>
      <sz val="16"/>
      <color rgb="FF000000"/>
      <name val="Calibri"/>
      <family val="2"/>
      <charset val="161"/>
    </font>
    <font>
      <b/>
      <sz val="11"/>
      <color rgb="FF000000"/>
      <name val="Calibri"/>
      <family val="2"/>
      <charset val="161"/>
    </font>
    <font>
      <b/>
      <sz val="11"/>
      <color rgb="FF000000"/>
      <name val="Calibri"/>
      <family val="2"/>
    </font>
    <font>
      <b/>
      <sz val="12"/>
      <color rgb="FF000000"/>
      <name val="Calibri"/>
      <family val="2"/>
    </font>
    <font>
      <b/>
      <sz val="20"/>
      <color rgb="FF000000"/>
      <name val="Calibri"/>
      <family val="2"/>
      <charset val="161"/>
    </font>
    <font>
      <b/>
      <sz val="18"/>
      <color rgb="FF000000"/>
      <name val="Calibri"/>
      <family val="2"/>
      <charset val="161"/>
    </font>
    <font>
      <sz val="14"/>
      <color rgb="FF000000"/>
      <name val="Calibri"/>
      <family val="2"/>
    </font>
    <font>
      <b/>
      <sz val="14"/>
      <color rgb="FF000000"/>
      <name val="Calibri"/>
      <family val="2"/>
      <charset val="161"/>
    </font>
    <font>
      <sz val="12"/>
      <color rgb="FF000000"/>
      <name val="Calibri"/>
      <family val="2"/>
    </font>
    <font>
      <b/>
      <sz val="12"/>
      <color rgb="FF000000"/>
      <name val="Calibri"/>
      <family val="2"/>
      <charset val="161"/>
    </font>
    <font>
      <b/>
      <sz val="14"/>
      <color rgb="FF000000"/>
      <name val="Calibri"/>
      <family val="2"/>
    </font>
    <font>
      <b/>
      <sz val="9"/>
      <color indexed="81"/>
      <name val="Tahoma"/>
      <charset val="1"/>
    </font>
    <font>
      <sz val="9"/>
      <color indexed="81"/>
      <name val="Tahoma"/>
      <charset val="1"/>
    </font>
    <font>
      <b/>
      <sz val="9"/>
      <color indexed="81"/>
      <name val="Tahoma"/>
      <family val="2"/>
      <charset val="161"/>
    </font>
    <font>
      <sz val="9"/>
      <color indexed="81"/>
      <name val="Tahoma"/>
      <family val="2"/>
      <charset val="161"/>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62">
    <border>
      <left/>
      <right/>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rgb="FF000000"/>
      </left>
      <right/>
      <top/>
      <bottom style="thick">
        <color auto="1"/>
      </bottom>
      <diagonal/>
    </border>
    <border>
      <left/>
      <right style="medium">
        <color rgb="FF000000"/>
      </right>
      <top/>
      <bottom style="thick">
        <color auto="1"/>
      </bottom>
      <diagonal/>
    </border>
    <border>
      <left/>
      <right style="thin">
        <color auto="1"/>
      </right>
      <top/>
      <bottom style="thick">
        <color auto="1"/>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diagonal/>
    </border>
    <border>
      <left/>
      <right/>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ck">
        <color auto="1"/>
      </bottom>
      <diagonal/>
    </border>
    <border>
      <left/>
      <right style="medium">
        <color indexed="64"/>
      </right>
      <top style="medium">
        <color indexed="64"/>
      </top>
      <bottom style="thick">
        <color auto="1"/>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indexed="64"/>
      </right>
      <top style="thick">
        <color auto="1"/>
      </top>
      <bottom/>
      <diagonal/>
    </border>
    <border>
      <left style="thin">
        <color auto="1"/>
      </left>
      <right/>
      <top/>
      <bottom/>
      <diagonal/>
    </border>
    <border>
      <left/>
      <right style="medium">
        <color indexed="64"/>
      </right>
      <top/>
      <bottom/>
      <diagonal/>
    </border>
    <border>
      <left style="thin">
        <color auto="1"/>
      </left>
      <right/>
      <top style="thick">
        <color auto="1"/>
      </top>
      <bottom/>
      <diagonal/>
    </border>
    <border>
      <left style="medium">
        <color indexed="64"/>
      </left>
      <right style="medium">
        <color indexed="64"/>
      </right>
      <top style="thick">
        <color auto="1"/>
      </top>
      <bottom/>
      <diagonal/>
    </border>
    <border>
      <left/>
      <right/>
      <top style="thick">
        <color auto="1"/>
      </top>
      <bottom/>
      <diagonal/>
    </border>
    <border>
      <left/>
      <right style="medium">
        <color indexed="64"/>
      </right>
      <top style="thick">
        <color auto="1"/>
      </top>
      <bottom/>
      <diagonal/>
    </border>
    <border>
      <left style="medium">
        <color indexed="64"/>
      </left>
      <right style="thin">
        <color auto="1"/>
      </right>
      <top style="thick">
        <color auto="1"/>
      </top>
      <bottom/>
      <diagonal/>
    </border>
    <border>
      <left/>
      <right style="thick">
        <color auto="1"/>
      </right>
      <top style="thick">
        <color auto="1"/>
      </top>
      <bottom/>
      <diagonal/>
    </border>
    <border>
      <left style="medium">
        <color indexed="64"/>
      </left>
      <right/>
      <top style="thick">
        <color auto="1"/>
      </top>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style="medium">
        <color indexed="64"/>
      </left>
      <right style="thin">
        <color auto="1"/>
      </right>
      <top style="medium">
        <color auto="1"/>
      </top>
      <bottom style="medium">
        <color auto="1"/>
      </bottom>
      <diagonal/>
    </border>
    <border>
      <left/>
      <right style="thick">
        <color auto="1"/>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style="thin">
        <color auto="1"/>
      </right>
      <top/>
      <bottom style="medium">
        <color auto="1"/>
      </bottom>
      <diagonal/>
    </border>
    <border>
      <left style="thin">
        <color auto="1"/>
      </left>
      <right style="medium">
        <color indexed="64"/>
      </right>
      <top/>
      <bottom style="medium">
        <color auto="1"/>
      </bottom>
      <diagonal/>
    </border>
    <border>
      <left style="medium">
        <color indexed="64"/>
      </left>
      <right style="thin">
        <color auto="1"/>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
      <left/>
      <right/>
      <top/>
      <bottom style="thin">
        <color auto="1"/>
      </bottom>
      <diagonal/>
    </border>
    <border>
      <left style="thin">
        <color auto="1"/>
      </left>
      <right/>
      <top/>
      <bottom style="medium">
        <color indexed="64"/>
      </bottom>
      <diagonal/>
    </border>
    <border>
      <left/>
      <right style="medium">
        <color indexed="64"/>
      </right>
      <top/>
      <bottom style="medium">
        <color indexed="64"/>
      </bottom>
      <diagonal/>
    </border>
    <border>
      <left/>
      <right/>
      <top/>
      <bottom style="medium">
        <color auto="1"/>
      </bottom>
      <diagonal/>
    </border>
    <border>
      <left style="medium">
        <color indexed="64"/>
      </left>
      <right/>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s>
  <cellStyleXfs count="1">
    <xf numFmtId="0" fontId="0" fillId="0" borderId="0"/>
  </cellStyleXfs>
  <cellXfs count="133">
    <xf numFmtId="0" fontId="0" fillId="0" borderId="0" xfId="0"/>
    <xf numFmtId="0" fontId="0" fillId="2" borderId="0" xfId="0" applyFill="1"/>
    <xf numFmtId="0" fontId="1" fillId="2" borderId="0" xfId="0" applyFont="1" applyFill="1"/>
    <xf numFmtId="0" fontId="0" fillId="2" borderId="0" xfId="0" applyFill="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wrapText="1"/>
    </xf>
    <xf numFmtId="0" fontId="0" fillId="2" borderId="0" xfId="0" applyFill="1" applyAlignment="1"/>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1" fontId="2" fillId="2" borderId="5" xfId="0" applyNumberFormat="1" applyFont="1" applyFill="1" applyBorder="1" applyAlignment="1">
      <alignment horizontal="center" wrapText="1"/>
    </xf>
    <xf numFmtId="1" fontId="2" fillId="2" borderId="4" xfId="0" applyNumberFormat="1"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0" fillId="2" borderId="1" xfId="0" applyFill="1" applyBorder="1" applyAlignment="1">
      <alignment horizontal="center"/>
    </xf>
    <xf numFmtId="0" fontId="3" fillId="2" borderId="2" xfId="0" applyFont="1" applyFill="1" applyBorder="1" applyAlignment="1">
      <alignment wrapText="1"/>
    </xf>
    <xf numFmtId="0" fontId="0" fillId="2" borderId="8" xfId="0" applyFill="1" applyBorder="1" applyAlignment="1">
      <alignment horizontal="center"/>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9" xfId="0" applyFill="1" applyBorder="1" applyAlignment="1">
      <alignment wrapText="1"/>
    </xf>
    <xf numFmtId="0" fontId="0" fillId="2" borderId="12" xfId="0" applyFill="1" applyBorder="1" applyAlignment="1">
      <alignment wrapText="1"/>
    </xf>
    <xf numFmtId="0" fontId="0" fillId="2" borderId="13" xfId="0" applyFill="1" applyBorder="1" applyAlignment="1">
      <alignment horizontal="center"/>
    </xf>
    <xf numFmtId="0" fontId="0" fillId="2" borderId="14" xfId="0" applyFill="1" applyBorder="1" applyAlignment="1">
      <alignment horizontal="center" wrapText="1"/>
    </xf>
    <xf numFmtId="0" fontId="0" fillId="2" borderId="15" xfId="0" applyFill="1" applyBorder="1" applyAlignment="1">
      <alignment horizontal="center"/>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0" borderId="0" xfId="0" applyFill="1"/>
    <xf numFmtId="0" fontId="5" fillId="2" borderId="13" xfId="0" applyFont="1" applyFill="1" applyBorder="1" applyAlignment="1">
      <alignment horizontal="center" vertical="center"/>
    </xf>
    <xf numFmtId="0" fontId="6" fillId="2" borderId="13"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7" fillId="2" borderId="23" xfId="0" applyFont="1" applyFill="1" applyBorder="1" applyAlignment="1">
      <alignment horizontal="center" vertical="center"/>
    </xf>
    <xf numFmtId="0" fontId="8"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26" xfId="0" applyFill="1" applyBorder="1" applyAlignment="1">
      <alignment horizontal="center" vertical="center" wrapText="1"/>
    </xf>
    <xf numFmtId="0" fontId="1" fillId="2" borderId="27" xfId="0" applyFont="1" applyFill="1" applyBorder="1" applyAlignment="1">
      <alignment horizontal="center" vertical="center" wrapText="1"/>
    </xf>
    <xf numFmtId="0" fontId="0" fillId="2" borderId="25" xfId="0" applyFill="1" applyBorder="1" applyAlignment="1">
      <alignment horizontal="center" vertical="center"/>
    </xf>
    <xf numFmtId="0" fontId="8" fillId="2" borderId="13" xfId="0" applyFont="1"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26" xfId="0" applyFill="1" applyBorder="1" applyAlignment="1">
      <alignment horizontal="center" vertical="center"/>
    </xf>
    <xf numFmtId="0" fontId="8" fillId="3" borderId="3"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5" xfId="0" applyFont="1" applyFill="1" applyBorder="1" applyAlignment="1">
      <alignment horizontal="center" vertical="center" wrapText="1"/>
    </xf>
    <xf numFmtId="0" fontId="1" fillId="2" borderId="15" xfId="0" applyFont="1" applyFill="1" applyBorder="1" applyAlignment="1">
      <alignment horizontal="center" vertical="top"/>
    </xf>
    <xf numFmtId="0" fontId="6" fillId="2" borderId="15" xfId="0" applyFont="1" applyFill="1" applyBorder="1" applyAlignment="1">
      <alignment horizontal="center" vertical="top"/>
    </xf>
    <xf numFmtId="0" fontId="2" fillId="2" borderId="4" xfId="0" applyFont="1" applyFill="1" applyBorder="1" applyAlignment="1">
      <alignment horizontal="center" vertical="top"/>
    </xf>
    <xf numFmtId="0" fontId="2" fillId="2" borderId="30" xfId="0" applyFont="1" applyFill="1" applyBorder="1" applyAlignment="1">
      <alignment horizontal="center" vertical="top"/>
    </xf>
    <xf numFmtId="0" fontId="2" fillId="2" borderId="31" xfId="0" applyFont="1" applyFill="1" applyBorder="1" applyAlignment="1">
      <alignment horizontal="center" vertical="top"/>
    </xf>
    <xf numFmtId="0" fontId="2" fillId="2" borderId="5" xfId="0" applyFont="1" applyFill="1" applyBorder="1" applyAlignment="1">
      <alignment horizontal="center" vertical="top"/>
    </xf>
    <xf numFmtId="1" fontId="2" fillId="2" borderId="5" xfId="0" applyNumberFormat="1" applyFont="1" applyFill="1" applyBorder="1" applyAlignment="1">
      <alignment horizontal="center" vertical="top"/>
    </xf>
    <xf numFmtId="1" fontId="2" fillId="2" borderId="4" xfId="0" applyNumberFormat="1" applyFont="1" applyFill="1" applyBorder="1" applyAlignment="1">
      <alignment horizontal="center" vertical="top"/>
    </xf>
    <xf numFmtId="2" fontId="2" fillId="2" borderId="5" xfId="0" applyNumberFormat="1" applyFont="1" applyFill="1" applyBorder="1" applyAlignment="1">
      <alignment horizontal="center" vertical="top"/>
    </xf>
    <xf numFmtId="2" fontId="2" fillId="2" borderId="4" xfId="0" applyNumberFormat="1" applyFont="1" applyFill="1" applyBorder="1" applyAlignment="1">
      <alignment horizontal="center" vertical="top"/>
    </xf>
    <xf numFmtId="0" fontId="2" fillId="2" borderId="7" xfId="0" applyFont="1" applyFill="1" applyBorder="1" applyAlignment="1">
      <alignment horizontal="center" vertical="top"/>
    </xf>
    <xf numFmtId="0" fontId="8" fillId="2" borderId="5" xfId="0" applyFont="1" applyFill="1" applyBorder="1" applyAlignment="1">
      <alignment horizontal="center" vertical="top"/>
    </xf>
    <xf numFmtId="0" fontId="1" fillId="2" borderId="4" xfId="0" applyFont="1" applyFill="1" applyBorder="1" applyAlignment="1">
      <alignment horizontal="center" vertical="top"/>
    </xf>
    <xf numFmtId="0" fontId="10" fillId="2" borderId="15"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5"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7" xfId="0" applyFont="1" applyFill="1" applyBorder="1" applyAlignment="1">
      <alignment horizontal="center" vertical="top" wrapText="1"/>
    </xf>
    <xf numFmtId="0" fontId="10" fillId="2" borderId="32" xfId="0" applyFont="1" applyFill="1" applyBorder="1" applyAlignment="1">
      <alignment horizontal="center" vertical="top" wrapText="1"/>
    </xf>
    <xf numFmtId="0" fontId="2" fillId="2" borderId="6" xfId="0" applyFont="1" applyFill="1" applyBorder="1" applyAlignment="1">
      <alignment horizontal="center" vertical="top"/>
    </xf>
    <xf numFmtId="0" fontId="2" fillId="2" borderId="15" xfId="0" applyFont="1" applyFill="1" applyBorder="1" applyAlignment="1">
      <alignment horizontal="center" vertical="top"/>
    </xf>
    <xf numFmtId="0" fontId="2" fillId="2" borderId="33" xfId="0" applyFont="1" applyFill="1" applyBorder="1" applyAlignment="1">
      <alignment horizontal="center" vertical="top"/>
    </xf>
    <xf numFmtId="0" fontId="2" fillId="2" borderId="3" xfId="0" applyFont="1" applyFill="1" applyBorder="1" applyAlignment="1">
      <alignment horizontal="center" vertical="top"/>
    </xf>
    <xf numFmtId="0" fontId="2" fillId="0" borderId="0" xfId="0" applyFont="1" applyFill="1" applyAlignment="1">
      <alignment vertical="top"/>
    </xf>
    <xf numFmtId="0" fontId="11" fillId="3" borderId="34" xfId="0" applyFont="1" applyFill="1" applyBorder="1" applyAlignment="1">
      <alignment horizontal="left" vertical="center"/>
    </xf>
    <xf numFmtId="0" fontId="11" fillId="3" borderId="35" xfId="0" applyFont="1" applyFill="1" applyBorder="1" applyAlignment="1">
      <alignment horizontal="left" vertical="center"/>
    </xf>
    <xf numFmtId="0" fontId="7" fillId="3" borderId="34" xfId="0" applyFont="1" applyFill="1" applyBorder="1" applyAlignment="1">
      <alignment horizontal="center" vertical="center"/>
    </xf>
    <xf numFmtId="164" fontId="11" fillId="3" borderId="35" xfId="0" applyNumberFormat="1" applyFont="1" applyFill="1" applyBorder="1" applyAlignment="1">
      <alignment horizontal="center" vertical="center"/>
    </xf>
    <xf numFmtId="164" fontId="11" fillId="0" borderId="35" xfId="0" applyNumberFormat="1"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164" fontId="11" fillId="0" borderId="42" xfId="0" applyNumberFormat="1" applyFont="1" applyFill="1" applyBorder="1" applyAlignment="1">
      <alignment horizontal="center" vertical="center"/>
    </xf>
    <xf numFmtId="0" fontId="11" fillId="0" borderId="43"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11" fillId="3" borderId="47" xfId="0" applyFont="1" applyFill="1" applyBorder="1" applyAlignment="1">
      <alignment horizontal="left" vertical="center"/>
    </xf>
    <xf numFmtId="0" fontId="11" fillId="3" borderId="48" xfId="0" applyFont="1" applyFill="1" applyBorder="1" applyAlignment="1">
      <alignment horizontal="left" vertical="center"/>
    </xf>
    <xf numFmtId="0" fontId="7" fillId="3" borderId="47" xfId="0" applyFont="1" applyFill="1" applyBorder="1" applyAlignment="1">
      <alignment horizontal="center" vertical="center"/>
    </xf>
    <xf numFmtId="164" fontId="11" fillId="3" borderId="15" xfId="0" applyNumberFormat="1" applyFont="1" applyFill="1" applyBorder="1" applyAlignment="1">
      <alignment horizontal="center" vertical="center"/>
    </xf>
    <xf numFmtId="164" fontId="11" fillId="0" borderId="15"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164" fontId="11" fillId="0" borderId="51" xfId="0" applyNumberFormat="1" applyFont="1" applyFill="1" applyBorder="1" applyAlignment="1">
      <alignment horizontal="center" vertical="center"/>
    </xf>
    <xf numFmtId="0" fontId="11"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3" xfId="0" applyFont="1" applyFill="1" applyBorder="1" applyAlignment="1">
      <alignment horizontal="center" vertical="center" wrapText="1"/>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11" fillId="3" borderId="3" xfId="0" applyFont="1" applyFill="1" applyBorder="1" applyAlignment="1">
      <alignment horizontal="left" vertical="center"/>
    </xf>
    <xf numFmtId="0" fontId="11" fillId="3" borderId="15" xfId="0" applyFont="1" applyFill="1" applyBorder="1" applyAlignment="1">
      <alignment horizontal="left" vertical="center"/>
    </xf>
    <xf numFmtId="0" fontId="7" fillId="3" borderId="3" xfId="0" applyFont="1" applyFill="1" applyBorder="1" applyAlignment="1">
      <alignment horizontal="center" vertical="center"/>
    </xf>
    <xf numFmtId="0" fontId="11" fillId="3" borderId="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11" fillId="3" borderId="61" xfId="0" applyFont="1" applyFill="1" applyBorder="1" applyAlignment="1">
      <alignment horizontal="left" vertical="center"/>
    </xf>
    <xf numFmtId="164" fontId="11" fillId="0" borderId="53" xfId="0" applyNumberFormat="1" applyFont="1" applyFill="1" applyBorder="1" applyAlignment="1">
      <alignment horizontal="center" vertical="center"/>
    </xf>
    <xf numFmtId="0" fontId="11" fillId="0" borderId="59" xfId="0" applyFont="1" applyFill="1" applyBorder="1" applyAlignment="1">
      <alignment horizontal="center" vertical="center"/>
    </xf>
    <xf numFmtId="0" fontId="1" fillId="0" borderId="0" xfId="0" applyFont="1" applyFill="1"/>
    <xf numFmtId="0" fontId="0" fillId="0" borderId="0" xfId="0" applyFill="1" applyAlignment="1">
      <alignment horizontal="center" vertic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5"/>
  <sheetViews>
    <sheetView tabSelected="1" zoomScale="39" zoomScaleNormal="39" workbookViewId="0">
      <selection activeCell="H18" sqref="H18"/>
    </sheetView>
  </sheetViews>
  <sheetFormatPr defaultColWidth="8.7109375" defaultRowHeight="21"/>
  <cols>
    <col min="1" max="1" width="38.7109375" style="27" bestFit="1" customWidth="1"/>
    <col min="2" max="2" width="10.42578125" style="27" bestFit="1" customWidth="1"/>
    <col min="3" max="3" width="11.7109375" style="27" bestFit="1" customWidth="1"/>
    <col min="4" max="4" width="16.140625" style="131" customWidth="1"/>
    <col min="5" max="5" width="12.42578125" style="131" customWidth="1"/>
    <col min="6" max="6" width="5" style="27" customWidth="1"/>
    <col min="7" max="7" width="31.140625" style="27" bestFit="1" customWidth="1"/>
    <col min="8" max="69" width="9.28515625" style="27" customWidth="1"/>
    <col min="70" max="70" width="12.28515625" style="131" bestFit="1" customWidth="1"/>
    <col min="71" max="71" width="9.28515625" style="131" customWidth="1"/>
    <col min="72" max="72" width="9.28515625" style="27" customWidth="1"/>
    <col min="73" max="99" width="9.28515625" style="132" customWidth="1"/>
    <col min="100" max="753" width="8.7109375" style="27"/>
    <col min="754" max="768" width="11.5703125" style="27" customWidth="1"/>
    <col min="769" max="16384" width="8.7109375" style="27"/>
  </cols>
  <sheetData>
    <row r="1" spans="1:99" ht="189.75" customHeight="1" thickBot="1">
      <c r="A1" s="1"/>
      <c r="B1" s="1"/>
      <c r="C1" s="1"/>
      <c r="D1" s="2"/>
      <c r="E1" s="3"/>
      <c r="F1" s="4"/>
      <c r="G1" s="5" t="s">
        <v>0</v>
      </c>
      <c r="H1" s="5" t="s">
        <v>1</v>
      </c>
      <c r="I1" s="5" t="s">
        <v>2</v>
      </c>
      <c r="J1" s="5" t="s">
        <v>3</v>
      </c>
      <c r="K1" s="5" t="s">
        <v>4</v>
      </c>
      <c r="L1" s="5" t="s">
        <v>5</v>
      </c>
      <c r="M1" s="5" t="s">
        <v>6</v>
      </c>
      <c r="N1" s="5" t="s">
        <v>7</v>
      </c>
      <c r="O1" s="5" t="s">
        <v>8</v>
      </c>
      <c r="P1" s="6"/>
      <c r="Q1" s="7" t="s">
        <v>9</v>
      </c>
      <c r="R1" s="8"/>
      <c r="S1" s="9" t="s">
        <v>10</v>
      </c>
      <c r="T1" s="10"/>
      <c r="U1" s="9" t="s">
        <v>11</v>
      </c>
      <c r="V1" s="10"/>
      <c r="W1" s="11" t="s">
        <v>12</v>
      </c>
      <c r="X1" s="8"/>
      <c r="Y1" s="11" t="s">
        <v>13</v>
      </c>
      <c r="Z1" s="8"/>
      <c r="AA1" s="11" t="s">
        <v>14</v>
      </c>
      <c r="AB1" s="12"/>
      <c r="AC1" s="12"/>
      <c r="AD1" s="8"/>
      <c r="AE1" s="11" t="s">
        <v>15</v>
      </c>
      <c r="AF1" s="8"/>
      <c r="AG1" s="11" t="s">
        <v>16</v>
      </c>
      <c r="AH1" s="13"/>
      <c r="AI1" s="14"/>
      <c r="AJ1" s="15" t="s">
        <v>17</v>
      </c>
      <c r="AK1" s="15" t="s">
        <v>18</v>
      </c>
      <c r="AL1" s="15" t="s">
        <v>19</v>
      </c>
      <c r="AM1" s="15" t="s">
        <v>20</v>
      </c>
      <c r="AN1" s="15" t="s">
        <v>21</v>
      </c>
      <c r="AO1" s="15" t="s">
        <v>22</v>
      </c>
      <c r="AP1" s="16"/>
      <c r="AQ1" s="16"/>
      <c r="AR1" s="17" t="s">
        <v>23</v>
      </c>
      <c r="AS1" s="18"/>
      <c r="AT1" s="17" t="s">
        <v>24</v>
      </c>
      <c r="AU1" s="18"/>
      <c r="AV1" s="17" t="s">
        <v>25</v>
      </c>
      <c r="AW1" s="18"/>
      <c r="AX1" s="17" t="s">
        <v>26</v>
      </c>
      <c r="AY1" s="18"/>
      <c r="AZ1" s="17" t="s">
        <v>27</v>
      </c>
      <c r="BA1" s="18"/>
      <c r="BB1" s="17" t="s">
        <v>28</v>
      </c>
      <c r="BC1" s="18"/>
      <c r="BD1" s="17" t="s">
        <v>29</v>
      </c>
      <c r="BE1" s="18"/>
      <c r="BF1" s="5" t="s">
        <v>30</v>
      </c>
      <c r="BG1" s="17" t="s">
        <v>31</v>
      </c>
      <c r="BH1" s="18"/>
      <c r="BI1" s="17" t="s">
        <v>32</v>
      </c>
      <c r="BJ1" s="19"/>
      <c r="BK1" s="16"/>
      <c r="BL1" s="17" t="s">
        <v>33</v>
      </c>
      <c r="BM1" s="18"/>
      <c r="BN1" s="17" t="s">
        <v>34</v>
      </c>
      <c r="BO1" s="19"/>
      <c r="BP1" s="16"/>
      <c r="BQ1" s="5" t="s">
        <v>35</v>
      </c>
      <c r="BR1" s="14"/>
      <c r="BS1" s="14"/>
      <c r="BT1" s="16"/>
      <c r="BU1" s="20" t="s">
        <v>36</v>
      </c>
      <c r="BV1" s="5" t="s">
        <v>37</v>
      </c>
      <c r="BW1" s="14"/>
      <c r="BX1" s="21" t="s">
        <v>38</v>
      </c>
      <c r="BY1" s="22"/>
      <c r="BZ1" s="23" t="s">
        <v>39</v>
      </c>
      <c r="CA1" s="18"/>
      <c r="CB1" s="17" t="s">
        <v>40</v>
      </c>
      <c r="CC1" s="18"/>
      <c r="CD1" s="14"/>
      <c r="CE1" s="5" t="s">
        <v>41</v>
      </c>
      <c r="CF1" s="14"/>
      <c r="CG1" s="17" t="s">
        <v>42</v>
      </c>
      <c r="CH1" s="18"/>
      <c r="CI1" s="17" t="s">
        <v>43</v>
      </c>
      <c r="CJ1" s="23"/>
      <c r="CK1" s="24"/>
      <c r="CL1" s="23" t="s">
        <v>44</v>
      </c>
      <c r="CM1" s="18"/>
      <c r="CN1" s="17" t="s">
        <v>45</v>
      </c>
      <c r="CO1" s="23"/>
      <c r="CP1" s="23"/>
      <c r="CQ1" s="18"/>
      <c r="CR1" s="17" t="s">
        <v>46</v>
      </c>
      <c r="CS1" s="23"/>
      <c r="CT1" s="25" t="s">
        <v>47</v>
      </c>
      <c r="CU1" s="26"/>
    </row>
    <row r="2" spans="1:99" ht="37.5" customHeight="1" thickTop="1" thickBot="1">
      <c r="A2" s="1"/>
      <c r="B2" s="1"/>
      <c r="C2" s="1"/>
      <c r="D2" s="28" t="s">
        <v>48</v>
      </c>
      <c r="E2" s="28">
        <v>2</v>
      </c>
      <c r="F2" s="29" t="s">
        <v>49</v>
      </c>
      <c r="G2" s="30" t="s">
        <v>50</v>
      </c>
      <c r="H2" s="31" t="s">
        <v>51</v>
      </c>
      <c r="I2" s="31" t="s">
        <v>52</v>
      </c>
      <c r="J2" s="31" t="s">
        <v>53</v>
      </c>
      <c r="K2" s="31" t="s">
        <v>54</v>
      </c>
      <c r="L2" s="31" t="s">
        <v>55</v>
      </c>
      <c r="M2" s="31" t="s">
        <v>56</v>
      </c>
      <c r="N2" s="31" t="s">
        <v>57</v>
      </c>
      <c r="O2" s="32" t="s">
        <v>58</v>
      </c>
      <c r="P2" s="29" t="s">
        <v>59</v>
      </c>
      <c r="Q2" s="33" t="s">
        <v>60</v>
      </c>
      <c r="R2" s="4"/>
      <c r="S2" s="33" t="s">
        <v>61</v>
      </c>
      <c r="T2" s="4"/>
      <c r="U2" s="33" t="s">
        <v>62</v>
      </c>
      <c r="V2" s="4"/>
      <c r="W2" s="33" t="s">
        <v>63</v>
      </c>
      <c r="X2" s="4"/>
      <c r="Y2" s="33" t="s">
        <v>64</v>
      </c>
      <c r="Z2" s="4"/>
      <c r="AA2" s="33" t="s">
        <v>65</v>
      </c>
      <c r="AB2" s="4"/>
      <c r="AC2" s="33" t="s">
        <v>66</v>
      </c>
      <c r="AD2" s="4"/>
      <c r="AE2" s="33" t="s">
        <v>67</v>
      </c>
      <c r="AF2" s="4"/>
      <c r="AG2" s="33" t="s">
        <v>68</v>
      </c>
      <c r="AH2" s="34"/>
      <c r="AI2" s="29" t="s">
        <v>69</v>
      </c>
      <c r="AJ2" s="31" t="s">
        <v>70</v>
      </c>
      <c r="AK2" s="31" t="s">
        <v>71</v>
      </c>
      <c r="AL2" s="31" t="s">
        <v>72</v>
      </c>
      <c r="AM2" s="31" t="s">
        <v>73</v>
      </c>
      <c r="AN2" s="31" t="s">
        <v>74</v>
      </c>
      <c r="AO2" s="31" t="s">
        <v>75</v>
      </c>
      <c r="AP2" s="29" t="s">
        <v>76</v>
      </c>
      <c r="AQ2" s="31" t="s">
        <v>77</v>
      </c>
      <c r="AR2" s="31" t="s">
        <v>78</v>
      </c>
      <c r="AS2" s="31"/>
      <c r="AT2" s="31" t="s">
        <v>79</v>
      </c>
      <c r="AU2" s="31"/>
      <c r="AV2" s="31" t="s">
        <v>80</v>
      </c>
      <c r="AW2" s="31"/>
      <c r="AX2" s="31" t="s">
        <v>81</v>
      </c>
      <c r="AY2" s="31"/>
      <c r="AZ2" s="31" t="s">
        <v>82</v>
      </c>
      <c r="BA2" s="31"/>
      <c r="BB2" s="31" t="s">
        <v>83</v>
      </c>
      <c r="BC2" s="31"/>
      <c r="BD2" s="31" t="s">
        <v>84</v>
      </c>
      <c r="BE2" s="31"/>
      <c r="BF2" s="31" t="s">
        <v>85</v>
      </c>
      <c r="BG2" s="31" t="s">
        <v>86</v>
      </c>
      <c r="BH2" s="31"/>
      <c r="BI2" s="31" t="s">
        <v>87</v>
      </c>
      <c r="BJ2" s="31"/>
      <c r="BK2" s="31" t="s">
        <v>88</v>
      </c>
      <c r="BL2" s="35" t="s">
        <v>89</v>
      </c>
      <c r="BM2" s="30"/>
      <c r="BN2" s="35" t="s">
        <v>90</v>
      </c>
      <c r="BO2" s="30"/>
      <c r="BP2" s="29" t="s">
        <v>91</v>
      </c>
      <c r="BQ2" s="36"/>
      <c r="BR2" s="28">
        <v>3</v>
      </c>
      <c r="BS2" s="37" t="s">
        <v>92</v>
      </c>
      <c r="BT2" s="38" t="s">
        <v>49</v>
      </c>
      <c r="BU2" s="31" t="s">
        <v>50</v>
      </c>
      <c r="BV2" s="31" t="s">
        <v>51</v>
      </c>
      <c r="BW2" s="29" t="s">
        <v>59</v>
      </c>
      <c r="BX2" s="35" t="s">
        <v>59</v>
      </c>
      <c r="BY2" s="39" t="s">
        <v>69</v>
      </c>
      <c r="BZ2" s="40" t="s">
        <v>70</v>
      </c>
      <c r="CA2" s="41"/>
      <c r="CB2" s="42" t="s">
        <v>71</v>
      </c>
      <c r="CC2" s="40"/>
      <c r="CD2" s="43" t="s">
        <v>76</v>
      </c>
      <c r="CE2" s="44" t="s">
        <v>76</v>
      </c>
      <c r="CF2" s="45" t="s">
        <v>91</v>
      </c>
      <c r="CG2" s="35" t="s">
        <v>93</v>
      </c>
      <c r="CH2" s="30"/>
      <c r="CI2" s="35" t="s">
        <v>94</v>
      </c>
      <c r="CJ2" s="46"/>
      <c r="CK2" s="47" t="s">
        <v>95</v>
      </c>
      <c r="CL2" s="46" t="s">
        <v>96</v>
      </c>
      <c r="CM2" s="30"/>
      <c r="CN2" s="35" t="s">
        <v>97</v>
      </c>
      <c r="CO2" s="46"/>
      <c r="CP2" s="46"/>
      <c r="CQ2" s="48"/>
      <c r="CR2" s="46" t="s">
        <v>98</v>
      </c>
      <c r="CS2" s="46"/>
      <c r="CT2" s="49" t="s">
        <v>99</v>
      </c>
      <c r="CU2" s="50"/>
    </row>
    <row r="3" spans="1:99" s="78" customFormat="1" ht="57.75" customHeight="1" thickBot="1">
      <c r="A3" s="51" t="s">
        <v>100</v>
      </c>
      <c r="B3" s="52" t="s">
        <v>101</v>
      </c>
      <c r="C3" s="51" t="s">
        <v>102</v>
      </c>
      <c r="D3" s="53" t="s">
        <v>103</v>
      </c>
      <c r="E3" s="54"/>
      <c r="F3" s="55"/>
      <c r="G3" s="56">
        <v>6</v>
      </c>
      <c r="H3" s="57">
        <v>5</v>
      </c>
      <c r="I3" s="57">
        <v>4</v>
      </c>
      <c r="J3" s="57">
        <v>3</v>
      </c>
      <c r="K3" s="57">
        <v>2</v>
      </c>
      <c r="L3" s="57">
        <v>3</v>
      </c>
      <c r="M3" s="57">
        <v>2</v>
      </c>
      <c r="N3" s="57">
        <v>1</v>
      </c>
      <c r="O3" s="58">
        <v>1</v>
      </c>
      <c r="P3" s="55"/>
      <c r="Q3" s="59">
        <v>1</v>
      </c>
      <c r="R3" s="56"/>
      <c r="S3" s="60">
        <v>1</v>
      </c>
      <c r="T3" s="61"/>
      <c r="U3" s="62">
        <v>0.01</v>
      </c>
      <c r="V3" s="63"/>
      <c r="W3" s="59">
        <v>0.01</v>
      </c>
      <c r="X3" s="56"/>
      <c r="Y3" s="59">
        <v>1</v>
      </c>
      <c r="Z3" s="56"/>
      <c r="AA3" s="59">
        <v>1</v>
      </c>
      <c r="AB3" s="56"/>
      <c r="AC3" s="59">
        <v>0.5</v>
      </c>
      <c r="AD3" s="56"/>
      <c r="AE3" s="59">
        <v>1</v>
      </c>
      <c r="AF3" s="56"/>
      <c r="AG3" s="59">
        <v>0.5</v>
      </c>
      <c r="AH3" s="64"/>
      <c r="AI3" s="55"/>
      <c r="AJ3" s="57">
        <v>3</v>
      </c>
      <c r="AK3" s="57">
        <v>2</v>
      </c>
      <c r="AL3" s="57">
        <v>1</v>
      </c>
      <c r="AM3" s="57">
        <v>2</v>
      </c>
      <c r="AN3" s="57">
        <v>1</v>
      </c>
      <c r="AO3" s="57">
        <v>0.5</v>
      </c>
      <c r="AP3" s="55"/>
      <c r="AQ3" s="57"/>
      <c r="AR3" s="57">
        <v>2</v>
      </c>
      <c r="AS3" s="57">
        <v>1</v>
      </c>
      <c r="AT3" s="57">
        <v>1</v>
      </c>
      <c r="AU3" s="57">
        <v>0.5</v>
      </c>
      <c r="AV3" s="57">
        <v>0.5</v>
      </c>
      <c r="AW3" s="57">
        <v>0.25</v>
      </c>
      <c r="AX3" s="57">
        <v>0.25</v>
      </c>
      <c r="AY3" s="57">
        <v>0.125</v>
      </c>
      <c r="AZ3" s="57">
        <v>0.5</v>
      </c>
      <c r="BA3" s="57">
        <v>0.25</v>
      </c>
      <c r="BB3" s="57">
        <v>0.25</v>
      </c>
      <c r="BC3" s="57">
        <v>0.125</v>
      </c>
      <c r="BD3" s="57">
        <v>1.5</v>
      </c>
      <c r="BE3" s="57">
        <v>0.75</v>
      </c>
      <c r="BF3" s="57">
        <v>1</v>
      </c>
      <c r="BG3" s="57">
        <v>0.25</v>
      </c>
      <c r="BH3" s="57">
        <v>0.125</v>
      </c>
      <c r="BI3" s="57">
        <v>0.1</v>
      </c>
      <c r="BJ3" s="57">
        <v>0.05</v>
      </c>
      <c r="BK3" s="57"/>
      <c r="BL3" s="57">
        <v>1</v>
      </c>
      <c r="BM3" s="57">
        <v>0.5</v>
      </c>
      <c r="BN3" s="57">
        <v>0.5</v>
      </c>
      <c r="BO3" s="57">
        <v>0.25</v>
      </c>
      <c r="BP3" s="55"/>
      <c r="BQ3" s="65">
        <v>0.5</v>
      </c>
      <c r="BR3" s="54"/>
      <c r="BS3" s="66"/>
      <c r="BT3" s="57"/>
      <c r="BU3" s="57">
        <v>1</v>
      </c>
      <c r="BV3" s="57">
        <v>0.5</v>
      </c>
      <c r="BW3" s="55"/>
      <c r="BX3" s="59">
        <v>0.01</v>
      </c>
      <c r="BY3" s="67"/>
      <c r="BZ3" s="68">
        <v>1</v>
      </c>
      <c r="CA3" s="69"/>
      <c r="CB3" s="70">
        <v>1</v>
      </c>
      <c r="CC3" s="68"/>
      <c r="CD3" s="71"/>
      <c r="CE3" s="72">
        <v>0.5</v>
      </c>
      <c r="CF3" s="73"/>
      <c r="CG3" s="59">
        <v>2</v>
      </c>
      <c r="CH3" s="56"/>
      <c r="CI3" s="59">
        <v>1.75</v>
      </c>
      <c r="CJ3" s="74"/>
      <c r="CK3" s="75"/>
      <c r="CL3" s="74">
        <v>1.5</v>
      </c>
      <c r="CM3" s="56"/>
      <c r="CN3" s="59">
        <v>0.5</v>
      </c>
      <c r="CO3" s="76"/>
      <c r="CP3" s="59">
        <v>0.5</v>
      </c>
      <c r="CQ3" s="76"/>
      <c r="CR3" s="74">
        <v>0.5</v>
      </c>
      <c r="CS3" s="74"/>
      <c r="CT3" s="77">
        <v>0.25</v>
      </c>
      <c r="CU3" s="64"/>
    </row>
    <row r="4" spans="1:99" ht="30.75" customHeight="1" thickBot="1">
      <c r="A4" s="79" t="s">
        <v>104</v>
      </c>
      <c r="B4" s="80">
        <v>205185</v>
      </c>
      <c r="C4" s="81" t="s">
        <v>105</v>
      </c>
      <c r="D4" s="82">
        <f t="shared" ref="D4:D25" si="0">E4+BR4</f>
        <v>29.074999999999999</v>
      </c>
      <c r="E4" s="83">
        <f t="shared" ref="E4:E25" si="1">IF((F4+P4+AI4+AP4+BP4)&gt;=28,28,(F4+P4+AI4+AP4+BP4))</f>
        <v>15.2</v>
      </c>
      <c r="F4" s="84">
        <f t="shared" ref="F4:F25" si="2">SUM(G4:O4)</f>
        <v>7</v>
      </c>
      <c r="G4" s="85"/>
      <c r="H4" s="86"/>
      <c r="I4" s="86">
        <v>4</v>
      </c>
      <c r="J4" s="86"/>
      <c r="K4" s="86"/>
      <c r="L4" s="86">
        <v>3</v>
      </c>
      <c r="M4" s="86"/>
      <c r="N4" s="86"/>
      <c r="O4" s="87"/>
      <c r="P4" s="84">
        <f t="shared" ref="P4:P25" si="3">IF((Q4+S4+U4+W4+Y4+AA4+AC4+AE4+AG4)&gt;4,4,(Q4+S4+U4+W4+Y4+AA4+AC4+AE4+AG4))</f>
        <v>3.2</v>
      </c>
      <c r="Q4" s="86">
        <f t="shared" ref="Q4:Q25" si="4">IF((R4*$Q$3)&gt;=1,1,(R4*$Q$3))</f>
        <v>0</v>
      </c>
      <c r="R4" s="86"/>
      <c r="S4" s="86">
        <f t="shared" ref="S4:S25" si="5">IF(T4&gt;=2,(2*$S$3),(T4*$S$3))</f>
        <v>1</v>
      </c>
      <c r="T4" s="86">
        <v>1</v>
      </c>
      <c r="U4" s="86">
        <f t="shared" ref="U4:U25" si="6">ROUNDDOWN(IF(V4&gt;=100,(100*$U$3),(V4*$U$3)),1)</f>
        <v>1</v>
      </c>
      <c r="V4" s="86">
        <v>100</v>
      </c>
      <c r="W4" s="86">
        <f t="shared" ref="W4:W25" si="7">ROUNDDOWN(IF(X4&gt;=100,(100*$U$3),(X4*$U$3)),1)</f>
        <v>0.7</v>
      </c>
      <c r="X4" s="86">
        <v>70</v>
      </c>
      <c r="Y4" s="86">
        <f t="shared" ref="Y4:Y25" si="8">IF(Z4&gt;=1,(1*$Y$3),(Z4*$Y$3))</f>
        <v>0</v>
      </c>
      <c r="Z4" s="86"/>
      <c r="AA4" s="86">
        <f t="shared" ref="AA4:AA25" si="9">IF(AB4&gt;=1,(1*$AA$3),(AB4*$AA$3))</f>
        <v>0</v>
      </c>
      <c r="AB4" s="86"/>
      <c r="AC4" s="86">
        <f t="shared" ref="AC4:AC25" si="10">IF(AD4&gt;=2,(2*$AC$3),(AD4*$AC$3))</f>
        <v>0</v>
      </c>
      <c r="AD4" s="86"/>
      <c r="AE4" s="86">
        <f t="shared" ref="AE4:AE25" si="11">IF(AF4&gt;=1,(1*$AE$3),(AF4*$AE$3))</f>
        <v>0</v>
      </c>
      <c r="AF4" s="86"/>
      <c r="AG4" s="86">
        <f t="shared" ref="AG4:AG25" si="12">IF(AH4&gt;=1,(1*$AG$3),(AH4*$AG$3))</f>
        <v>0.5</v>
      </c>
      <c r="AH4" s="87">
        <v>1</v>
      </c>
      <c r="AI4" s="84">
        <f t="shared" ref="AI4:AI25" si="13">IF(SUM(AJ4:AO4)&gt;=4,4,SUM(AJ4:AO4))</f>
        <v>2</v>
      </c>
      <c r="AJ4" s="86"/>
      <c r="AK4" s="86">
        <v>2</v>
      </c>
      <c r="AL4" s="86"/>
      <c r="AM4" s="86"/>
      <c r="AN4" s="86"/>
      <c r="AO4" s="86"/>
      <c r="AP4" s="84">
        <f t="shared" ref="AP4:AP25" si="14">IF(AQ4+BK4&gt;=5,5,AQ4+BK4)</f>
        <v>3</v>
      </c>
      <c r="AQ4" s="88">
        <f t="shared" ref="AQ4:AQ25" si="15">IF(SUM(AR4*2+AS4*1+AT4*1+AU4*0.5+AV4*0.5+AW4*0.25+AX4*0.25+AY4*0.125+AZ4*0.5+BA4*0.25+BB4*0.25+BC4*0.125+BD4*1.5+BE4*0.75+BF4*1+BG4*0.25+BH4*0.125+BI4*0.1+BJ4*0.05)&gt;3,3,SUM(AR4*2+AS4*1+AT4*1+AU4*0.5+AV4*0.5+AW4*0.25+AX4*0.25+AY4*0.125+AZ4*0.5+BA4*0.25+BB4*0.25+BC4*0.125+BD4*1.5+BE4*0.75+BF4*1+BG4*0.25+BH4*0.125+BI4*0.1+BJ4*0.05))</f>
        <v>3</v>
      </c>
      <c r="AR4" s="86"/>
      <c r="AS4" s="86"/>
      <c r="AT4" s="86">
        <v>3</v>
      </c>
      <c r="AU4" s="86"/>
      <c r="AV4" s="86"/>
      <c r="AW4" s="86"/>
      <c r="AX4" s="86"/>
      <c r="AY4" s="86"/>
      <c r="AZ4" s="86"/>
      <c r="BA4" s="86">
        <v>1</v>
      </c>
      <c r="BB4" s="86"/>
      <c r="BC4" s="86"/>
      <c r="BD4" s="86"/>
      <c r="BE4" s="86"/>
      <c r="BF4" s="86"/>
      <c r="BG4" s="86"/>
      <c r="BH4" s="86"/>
      <c r="BI4" s="86"/>
      <c r="BJ4" s="86"/>
      <c r="BK4" s="88">
        <f t="shared" ref="BK4:BK25" si="16">IF(SUM(BL4*1+BM4*0.5+BN4*0.5+BO4*0.25)&gt;2,2,SUM(BL4*1+BM4*0.5+BN4*0.5+BO4*0.25))</f>
        <v>0</v>
      </c>
      <c r="BL4" s="89"/>
      <c r="BM4" s="89"/>
      <c r="BN4" s="89"/>
      <c r="BO4" s="89"/>
      <c r="BP4" s="84">
        <f t="shared" ref="BP4:BP25" si="17">IF(BQ4*0.5&gt;=2,2,BQ4*0.5)</f>
        <v>0</v>
      </c>
      <c r="BQ4" s="90"/>
      <c r="BR4" s="91">
        <f t="shared" ref="BR4:BR25" si="18">IF(BS4+CD4+CF4&gt;=27,27,BS4+CD4+CF4)</f>
        <v>13.875</v>
      </c>
      <c r="BS4" s="92">
        <f t="shared" ref="BS4:BS25" si="19">IF(BT4+BW4+BY4&gt;=13,13,BT4+BW4+BY4)</f>
        <v>13</v>
      </c>
      <c r="BT4" s="89">
        <f t="shared" ref="BT4:BT25" si="20">IF(BU4*1+BV4*0.5&gt;=9,9,BU4*1+BV4*0.5)</f>
        <v>9</v>
      </c>
      <c r="BU4" s="89">
        <v>11</v>
      </c>
      <c r="BV4" s="89">
        <v>0</v>
      </c>
      <c r="BW4" s="84">
        <f t="shared" ref="BW4:BW25" si="21">ROUNDDOWN(IF(BX4&gt;=500,(500*$W$3),(BX4*$W$3)),1)</f>
        <v>4.5999999999999996</v>
      </c>
      <c r="BX4" s="90">
        <v>467</v>
      </c>
      <c r="BY4" s="84">
        <f t="shared" ref="BY4:BY25" si="22">IF(BZ4+CB4&gt;=4,4,BZ4+CB4)</f>
        <v>3</v>
      </c>
      <c r="BZ4" s="85">
        <f t="shared" ref="BZ4:BZ25" si="23">IF(CA4*1&gt;=2,2,CA4*1)</f>
        <v>0</v>
      </c>
      <c r="CA4" s="93">
        <v>0</v>
      </c>
      <c r="CB4" s="86">
        <f t="shared" ref="CB4:CB25" si="24">IF(CC4*1&gt;=3,3,CC4*1)</f>
        <v>3</v>
      </c>
      <c r="CC4" s="94">
        <v>3</v>
      </c>
      <c r="CD4" s="95">
        <f t="shared" ref="CD4:CD25" si="25">IF(CE4*0.5&gt;=2,2,CE4*0.5)</f>
        <v>0</v>
      </c>
      <c r="CE4" s="96">
        <v>0</v>
      </c>
      <c r="CF4" s="88">
        <f t="shared" ref="CF4:CF25" si="26">IF(CG4+CI4+CK4+CR4+CT4+CP4&gt;=12,12,CG4+CI4+CK4+CR4+CT4+CP4)</f>
        <v>0.875</v>
      </c>
      <c r="CG4" s="86">
        <f t="shared" ref="CG4:CG25" si="27">IF(CH4*2&gt;=6,6,CH4*2)</f>
        <v>0</v>
      </c>
      <c r="CH4" s="86">
        <v>0</v>
      </c>
      <c r="CI4" s="86">
        <f t="shared" ref="CI4:CI25" si="28">IF(CJ4*1.75&gt;=6,6,CJ4*1.75)</f>
        <v>0</v>
      </c>
      <c r="CJ4" s="94">
        <v>0</v>
      </c>
      <c r="CK4" s="84">
        <f t="shared" ref="CK4:CK25" si="29">IF(CL4+CN4&gt;=6,6,CL4+CN4)</f>
        <v>0.875</v>
      </c>
      <c r="CL4" s="85">
        <f t="shared" ref="CL4:CL25" si="30">IF(CM4*1.5&gt;=6,6,CM4*1.5)</f>
        <v>0</v>
      </c>
      <c r="CM4" s="86">
        <v>0</v>
      </c>
      <c r="CN4" s="86">
        <f t="shared" ref="CN4:CN15" si="31">IF(CO4*0.5&gt;=4,4,CO4*0.5)</f>
        <v>0.875</v>
      </c>
      <c r="CO4" s="87">
        <v>1.75</v>
      </c>
      <c r="CP4" s="86">
        <f t="shared" ref="CP4:CP15" si="32">IF(CQ4*0.5&gt;=4,4,CQ4*0.5)</f>
        <v>0</v>
      </c>
      <c r="CQ4" s="87">
        <v>0</v>
      </c>
      <c r="CR4" s="86">
        <f t="shared" ref="CR4:CR25" si="33">IF(CS4*0.5&gt;=3,3,CS4*0.5)</f>
        <v>0</v>
      </c>
      <c r="CS4" s="97">
        <v>0</v>
      </c>
      <c r="CT4" s="88">
        <f t="shared" ref="CT4:CT25" si="34">IF(CU4*0.25&gt;=2,2,CU4*0.25)</f>
        <v>0</v>
      </c>
      <c r="CU4" s="87">
        <v>0</v>
      </c>
    </row>
    <row r="5" spans="1:99" ht="30.75" customHeight="1" thickBot="1">
      <c r="A5" s="98" t="s">
        <v>106</v>
      </c>
      <c r="B5" s="99">
        <v>206972</v>
      </c>
      <c r="C5" s="100" t="s">
        <v>107</v>
      </c>
      <c r="D5" s="101">
        <f t="shared" si="0"/>
        <v>26.7</v>
      </c>
      <c r="E5" s="102">
        <f t="shared" si="1"/>
        <v>11.7</v>
      </c>
      <c r="F5" s="103">
        <f t="shared" si="2"/>
        <v>7</v>
      </c>
      <c r="G5" s="104"/>
      <c r="H5" s="105"/>
      <c r="I5" s="105">
        <v>4</v>
      </c>
      <c r="J5" s="105"/>
      <c r="K5" s="105"/>
      <c r="L5" s="105">
        <v>3</v>
      </c>
      <c r="M5" s="105"/>
      <c r="N5" s="105"/>
      <c r="O5" s="106"/>
      <c r="P5" s="103">
        <f t="shared" si="3"/>
        <v>3.7</v>
      </c>
      <c r="Q5" s="105">
        <f t="shared" si="4"/>
        <v>0</v>
      </c>
      <c r="R5" s="105"/>
      <c r="S5" s="105">
        <f t="shared" si="5"/>
        <v>2</v>
      </c>
      <c r="T5" s="105">
        <v>2</v>
      </c>
      <c r="U5" s="105">
        <f t="shared" si="6"/>
        <v>0.7</v>
      </c>
      <c r="V5" s="105">
        <v>70</v>
      </c>
      <c r="W5" s="105">
        <f t="shared" si="7"/>
        <v>0</v>
      </c>
      <c r="X5" s="105"/>
      <c r="Y5" s="105">
        <f t="shared" si="8"/>
        <v>0</v>
      </c>
      <c r="Z5" s="105"/>
      <c r="AA5" s="105">
        <f t="shared" si="9"/>
        <v>0</v>
      </c>
      <c r="AB5" s="105"/>
      <c r="AC5" s="105">
        <f t="shared" si="10"/>
        <v>0</v>
      </c>
      <c r="AD5" s="105"/>
      <c r="AE5" s="105">
        <f t="shared" si="11"/>
        <v>1</v>
      </c>
      <c r="AF5" s="105">
        <v>1</v>
      </c>
      <c r="AG5" s="105">
        <f t="shared" si="12"/>
        <v>0</v>
      </c>
      <c r="AH5" s="106"/>
      <c r="AI5" s="103">
        <f t="shared" si="13"/>
        <v>1</v>
      </c>
      <c r="AJ5" s="105"/>
      <c r="AK5" s="105"/>
      <c r="AL5" s="105">
        <v>1</v>
      </c>
      <c r="AM5" s="105"/>
      <c r="AN5" s="105"/>
      <c r="AO5" s="105"/>
      <c r="AP5" s="103">
        <f t="shared" si="14"/>
        <v>0</v>
      </c>
      <c r="AQ5" s="107">
        <f t="shared" si="15"/>
        <v>0</v>
      </c>
      <c r="AR5" s="105"/>
      <c r="AS5" s="105"/>
      <c r="AT5" s="105"/>
      <c r="AU5" s="105"/>
      <c r="AV5" s="105"/>
      <c r="AW5" s="105"/>
      <c r="AX5" s="105"/>
      <c r="AY5" s="105"/>
      <c r="AZ5" s="105"/>
      <c r="BA5" s="105"/>
      <c r="BB5" s="105"/>
      <c r="BC5" s="105"/>
      <c r="BD5" s="105"/>
      <c r="BE5" s="105"/>
      <c r="BF5" s="105"/>
      <c r="BG5" s="105"/>
      <c r="BH5" s="105"/>
      <c r="BI5" s="105"/>
      <c r="BJ5" s="105"/>
      <c r="BK5" s="107">
        <f t="shared" si="16"/>
        <v>0</v>
      </c>
      <c r="BL5" s="108"/>
      <c r="BM5" s="108"/>
      <c r="BN5" s="108"/>
      <c r="BO5" s="108"/>
      <c r="BP5" s="103">
        <f t="shared" si="17"/>
        <v>0</v>
      </c>
      <c r="BQ5" s="109"/>
      <c r="BR5" s="110">
        <f t="shared" si="18"/>
        <v>15</v>
      </c>
      <c r="BS5" s="111">
        <f t="shared" si="19"/>
        <v>12</v>
      </c>
      <c r="BT5" s="108">
        <f t="shared" si="20"/>
        <v>9</v>
      </c>
      <c r="BU5" s="108">
        <v>14.25</v>
      </c>
      <c r="BV5" s="108">
        <v>0</v>
      </c>
      <c r="BW5" s="103">
        <f t="shared" si="21"/>
        <v>0</v>
      </c>
      <c r="BX5" s="109">
        <v>0</v>
      </c>
      <c r="BY5" s="112">
        <f t="shared" si="22"/>
        <v>3</v>
      </c>
      <c r="BZ5" s="113">
        <f t="shared" si="23"/>
        <v>0</v>
      </c>
      <c r="CA5" s="114">
        <v>0</v>
      </c>
      <c r="CB5" s="115">
        <f t="shared" si="24"/>
        <v>3</v>
      </c>
      <c r="CC5" s="116">
        <v>3</v>
      </c>
      <c r="CD5" s="117">
        <f t="shared" si="25"/>
        <v>0</v>
      </c>
      <c r="CE5" s="118">
        <v>0</v>
      </c>
      <c r="CF5" s="88">
        <f t="shared" si="26"/>
        <v>3</v>
      </c>
      <c r="CG5" s="115">
        <f t="shared" si="27"/>
        <v>0</v>
      </c>
      <c r="CH5" s="115">
        <v>0</v>
      </c>
      <c r="CI5" s="115">
        <f t="shared" si="28"/>
        <v>0</v>
      </c>
      <c r="CJ5" s="116">
        <v>0</v>
      </c>
      <c r="CK5" s="112">
        <f t="shared" si="29"/>
        <v>3</v>
      </c>
      <c r="CL5" s="113">
        <f t="shared" si="30"/>
        <v>3</v>
      </c>
      <c r="CM5" s="115">
        <v>2</v>
      </c>
      <c r="CN5" s="115">
        <f t="shared" si="31"/>
        <v>0</v>
      </c>
      <c r="CO5" s="119">
        <v>0</v>
      </c>
      <c r="CP5" s="115">
        <f t="shared" si="32"/>
        <v>0</v>
      </c>
      <c r="CQ5" s="119">
        <v>0</v>
      </c>
      <c r="CR5" s="115">
        <f t="shared" si="33"/>
        <v>0</v>
      </c>
      <c r="CS5" s="120">
        <v>0</v>
      </c>
      <c r="CT5" s="121">
        <f t="shared" si="34"/>
        <v>0</v>
      </c>
      <c r="CU5" s="119">
        <v>0</v>
      </c>
    </row>
    <row r="6" spans="1:99" ht="30.75" customHeight="1" thickBot="1">
      <c r="A6" s="122" t="s">
        <v>108</v>
      </c>
      <c r="B6" s="123">
        <v>175444</v>
      </c>
      <c r="C6" s="124" t="s">
        <v>109</v>
      </c>
      <c r="D6" s="101">
        <f t="shared" si="0"/>
        <v>25.625</v>
      </c>
      <c r="E6" s="102">
        <f t="shared" si="1"/>
        <v>7.5</v>
      </c>
      <c r="F6" s="103">
        <f t="shared" si="2"/>
        <v>0</v>
      </c>
      <c r="G6" s="104"/>
      <c r="H6" s="105"/>
      <c r="I6" s="105"/>
      <c r="J6" s="105"/>
      <c r="K6" s="105"/>
      <c r="L6" s="105"/>
      <c r="M6" s="105"/>
      <c r="N6" s="105"/>
      <c r="O6" s="106"/>
      <c r="P6" s="103">
        <f t="shared" si="3"/>
        <v>4</v>
      </c>
      <c r="Q6" s="105">
        <f t="shared" si="4"/>
        <v>0</v>
      </c>
      <c r="R6" s="105"/>
      <c r="S6" s="105">
        <f t="shared" si="5"/>
        <v>2</v>
      </c>
      <c r="T6" s="105">
        <v>2</v>
      </c>
      <c r="U6" s="105">
        <f t="shared" si="6"/>
        <v>0.8</v>
      </c>
      <c r="V6" s="105">
        <v>89</v>
      </c>
      <c r="W6" s="105">
        <f t="shared" si="7"/>
        <v>0</v>
      </c>
      <c r="X6" s="105"/>
      <c r="Y6" s="105">
        <f t="shared" si="8"/>
        <v>0</v>
      </c>
      <c r="Z6" s="105"/>
      <c r="AA6" s="105">
        <f t="shared" si="9"/>
        <v>1</v>
      </c>
      <c r="AB6" s="105">
        <v>3</v>
      </c>
      <c r="AC6" s="105">
        <f t="shared" si="10"/>
        <v>0</v>
      </c>
      <c r="AD6" s="105"/>
      <c r="AE6" s="105">
        <f t="shared" si="11"/>
        <v>1</v>
      </c>
      <c r="AF6" s="105">
        <v>1</v>
      </c>
      <c r="AG6" s="105">
        <f t="shared" si="12"/>
        <v>0</v>
      </c>
      <c r="AH6" s="106"/>
      <c r="AI6" s="103">
        <f t="shared" si="13"/>
        <v>3.5</v>
      </c>
      <c r="AJ6" s="105">
        <v>3</v>
      </c>
      <c r="AK6" s="105"/>
      <c r="AL6" s="105"/>
      <c r="AM6" s="105"/>
      <c r="AN6" s="105"/>
      <c r="AO6" s="105">
        <v>0.5</v>
      </c>
      <c r="AP6" s="103">
        <f t="shared" si="14"/>
        <v>0</v>
      </c>
      <c r="AQ6" s="107">
        <f t="shared" si="15"/>
        <v>0</v>
      </c>
      <c r="AR6" s="105"/>
      <c r="AS6" s="105"/>
      <c r="AT6" s="105"/>
      <c r="AU6" s="105"/>
      <c r="AV6" s="105"/>
      <c r="AW6" s="105"/>
      <c r="AX6" s="105"/>
      <c r="AY6" s="105"/>
      <c r="AZ6" s="105"/>
      <c r="BA6" s="105"/>
      <c r="BB6" s="105"/>
      <c r="BC6" s="105"/>
      <c r="BD6" s="105"/>
      <c r="BE6" s="105"/>
      <c r="BF6" s="105"/>
      <c r="BG6" s="105"/>
      <c r="BH6" s="105"/>
      <c r="BI6" s="105"/>
      <c r="BJ6" s="105"/>
      <c r="BK6" s="107">
        <f t="shared" si="16"/>
        <v>0</v>
      </c>
      <c r="BL6" s="108"/>
      <c r="BM6" s="108"/>
      <c r="BN6" s="108"/>
      <c r="BO6" s="108"/>
      <c r="BP6" s="103">
        <f t="shared" si="17"/>
        <v>0</v>
      </c>
      <c r="BQ6" s="109"/>
      <c r="BR6" s="110">
        <f t="shared" si="18"/>
        <v>18.125</v>
      </c>
      <c r="BS6" s="111">
        <f t="shared" si="19"/>
        <v>13</v>
      </c>
      <c r="BT6" s="108">
        <f t="shared" si="20"/>
        <v>9</v>
      </c>
      <c r="BU6" s="108">
        <v>17</v>
      </c>
      <c r="BV6" s="108">
        <v>0</v>
      </c>
      <c r="BW6" s="103">
        <f t="shared" si="21"/>
        <v>0</v>
      </c>
      <c r="BX6" s="109">
        <v>0</v>
      </c>
      <c r="BY6" s="112">
        <f t="shared" si="22"/>
        <v>4</v>
      </c>
      <c r="BZ6" s="113">
        <f t="shared" si="23"/>
        <v>1</v>
      </c>
      <c r="CA6" s="114">
        <v>1</v>
      </c>
      <c r="CB6" s="115">
        <f t="shared" si="24"/>
        <v>3</v>
      </c>
      <c r="CC6" s="116">
        <v>3</v>
      </c>
      <c r="CD6" s="117">
        <f t="shared" si="25"/>
        <v>0</v>
      </c>
      <c r="CE6" s="118">
        <v>0</v>
      </c>
      <c r="CF6" s="88">
        <f t="shared" si="26"/>
        <v>5.125</v>
      </c>
      <c r="CG6" s="115">
        <f t="shared" si="27"/>
        <v>0</v>
      </c>
      <c r="CH6" s="119">
        <v>0</v>
      </c>
      <c r="CI6" s="115">
        <f t="shared" si="28"/>
        <v>0</v>
      </c>
      <c r="CJ6" s="116">
        <v>0</v>
      </c>
      <c r="CK6" s="112">
        <f t="shared" si="29"/>
        <v>4.125</v>
      </c>
      <c r="CL6" s="113">
        <f t="shared" si="30"/>
        <v>4.125</v>
      </c>
      <c r="CM6" s="115">
        <v>2.75</v>
      </c>
      <c r="CN6" s="115">
        <f t="shared" si="31"/>
        <v>0</v>
      </c>
      <c r="CO6" s="119">
        <v>0</v>
      </c>
      <c r="CP6" s="115">
        <f t="shared" si="32"/>
        <v>0</v>
      </c>
      <c r="CQ6" s="119">
        <v>0</v>
      </c>
      <c r="CR6" s="115">
        <f t="shared" si="33"/>
        <v>0</v>
      </c>
      <c r="CS6" s="116">
        <v>0</v>
      </c>
      <c r="CT6" s="121">
        <f t="shared" si="34"/>
        <v>1</v>
      </c>
      <c r="CU6" s="119">
        <v>4</v>
      </c>
    </row>
    <row r="7" spans="1:99" ht="30.75" customHeight="1" thickBot="1">
      <c r="A7" s="122" t="s">
        <v>110</v>
      </c>
      <c r="B7" s="123">
        <v>220174</v>
      </c>
      <c r="C7" s="124" t="s">
        <v>111</v>
      </c>
      <c r="D7" s="101">
        <f t="shared" si="0"/>
        <v>24.024999999999999</v>
      </c>
      <c r="E7" s="102">
        <f t="shared" si="1"/>
        <v>8.15</v>
      </c>
      <c r="F7" s="103">
        <f t="shared" si="2"/>
        <v>4</v>
      </c>
      <c r="G7" s="104"/>
      <c r="H7" s="105"/>
      <c r="I7" s="105">
        <v>4</v>
      </c>
      <c r="J7" s="105"/>
      <c r="K7" s="105"/>
      <c r="L7" s="105"/>
      <c r="M7" s="105"/>
      <c r="N7" s="105"/>
      <c r="O7" s="106"/>
      <c r="P7" s="103">
        <f t="shared" si="3"/>
        <v>3.9</v>
      </c>
      <c r="Q7" s="105">
        <f t="shared" si="4"/>
        <v>0</v>
      </c>
      <c r="R7" s="105"/>
      <c r="S7" s="105">
        <f t="shared" si="5"/>
        <v>2</v>
      </c>
      <c r="T7" s="105">
        <v>3</v>
      </c>
      <c r="U7" s="105">
        <f t="shared" si="6"/>
        <v>1</v>
      </c>
      <c r="V7" s="105">
        <v>248</v>
      </c>
      <c r="W7" s="105">
        <f t="shared" si="7"/>
        <v>0.4</v>
      </c>
      <c r="X7" s="105">
        <v>45</v>
      </c>
      <c r="Y7" s="105">
        <f t="shared" si="8"/>
        <v>0</v>
      </c>
      <c r="Z7" s="105"/>
      <c r="AA7" s="105">
        <f t="shared" si="9"/>
        <v>0</v>
      </c>
      <c r="AB7" s="105"/>
      <c r="AC7" s="105">
        <f t="shared" si="10"/>
        <v>0</v>
      </c>
      <c r="AD7" s="105"/>
      <c r="AE7" s="105">
        <f t="shared" si="11"/>
        <v>0</v>
      </c>
      <c r="AF7" s="105"/>
      <c r="AG7" s="105">
        <f t="shared" si="12"/>
        <v>0.5</v>
      </c>
      <c r="AH7" s="106">
        <v>1</v>
      </c>
      <c r="AI7" s="103">
        <f t="shared" si="13"/>
        <v>0</v>
      </c>
      <c r="AJ7" s="105"/>
      <c r="AK7" s="105"/>
      <c r="AL7" s="105"/>
      <c r="AM7" s="105"/>
      <c r="AN7" s="105"/>
      <c r="AO7" s="105"/>
      <c r="AP7" s="103">
        <f t="shared" si="14"/>
        <v>0.25</v>
      </c>
      <c r="AQ7" s="107">
        <f t="shared" si="15"/>
        <v>0.25</v>
      </c>
      <c r="AR7" s="105"/>
      <c r="AS7" s="105"/>
      <c r="AT7" s="105"/>
      <c r="AU7" s="105"/>
      <c r="AV7" s="105"/>
      <c r="AW7" s="105"/>
      <c r="AX7" s="105"/>
      <c r="AY7" s="105"/>
      <c r="AZ7" s="105"/>
      <c r="BA7" s="105"/>
      <c r="BB7" s="105">
        <v>1</v>
      </c>
      <c r="BC7" s="105"/>
      <c r="BD7" s="105"/>
      <c r="BE7" s="105"/>
      <c r="BF7" s="105"/>
      <c r="BG7" s="105"/>
      <c r="BH7" s="105"/>
      <c r="BI7" s="105"/>
      <c r="BJ7" s="105"/>
      <c r="BK7" s="107">
        <f t="shared" si="16"/>
        <v>0</v>
      </c>
      <c r="BL7" s="108"/>
      <c r="BM7" s="108"/>
      <c r="BN7" s="108"/>
      <c r="BO7" s="108"/>
      <c r="BP7" s="103">
        <f t="shared" si="17"/>
        <v>0</v>
      </c>
      <c r="BQ7" s="109"/>
      <c r="BR7" s="110">
        <f t="shared" si="18"/>
        <v>15.875</v>
      </c>
      <c r="BS7" s="111">
        <f t="shared" si="19"/>
        <v>13</v>
      </c>
      <c r="BT7" s="108">
        <f t="shared" si="20"/>
        <v>9</v>
      </c>
      <c r="BU7" s="108">
        <v>10.75</v>
      </c>
      <c r="BV7" s="108">
        <v>0</v>
      </c>
      <c r="BW7" s="103">
        <f t="shared" si="21"/>
        <v>3.7</v>
      </c>
      <c r="BX7" s="109">
        <v>374</v>
      </c>
      <c r="BY7" s="112">
        <f t="shared" si="22"/>
        <v>3</v>
      </c>
      <c r="BZ7" s="113">
        <f t="shared" si="23"/>
        <v>0</v>
      </c>
      <c r="CA7" s="114"/>
      <c r="CB7" s="115">
        <f t="shared" si="24"/>
        <v>3</v>
      </c>
      <c r="CC7" s="116">
        <v>5</v>
      </c>
      <c r="CD7" s="117">
        <f t="shared" si="25"/>
        <v>0</v>
      </c>
      <c r="CE7" s="118"/>
      <c r="CF7" s="88">
        <f t="shared" si="26"/>
        <v>2.875</v>
      </c>
      <c r="CG7" s="115">
        <f t="shared" si="27"/>
        <v>0</v>
      </c>
      <c r="CH7" s="119"/>
      <c r="CI7" s="115">
        <f t="shared" si="28"/>
        <v>0</v>
      </c>
      <c r="CJ7" s="116"/>
      <c r="CK7" s="112">
        <f t="shared" si="29"/>
        <v>2.875</v>
      </c>
      <c r="CL7" s="113">
        <f t="shared" si="30"/>
        <v>0</v>
      </c>
      <c r="CM7" s="119"/>
      <c r="CN7" s="115">
        <f t="shared" si="31"/>
        <v>2.875</v>
      </c>
      <c r="CO7" s="119">
        <v>5.75</v>
      </c>
      <c r="CP7" s="115">
        <f t="shared" si="32"/>
        <v>0</v>
      </c>
      <c r="CQ7" s="119"/>
      <c r="CR7" s="115">
        <f t="shared" si="33"/>
        <v>0</v>
      </c>
      <c r="CS7" s="116"/>
      <c r="CT7" s="121">
        <f t="shared" si="34"/>
        <v>0</v>
      </c>
      <c r="CU7" s="119"/>
    </row>
    <row r="8" spans="1:99" ht="30.75" customHeight="1" thickBot="1">
      <c r="A8" s="98" t="s">
        <v>112</v>
      </c>
      <c r="B8" s="99">
        <v>206895</v>
      </c>
      <c r="C8" s="124" t="s">
        <v>107</v>
      </c>
      <c r="D8" s="101">
        <f t="shared" si="0"/>
        <v>23.6</v>
      </c>
      <c r="E8" s="102">
        <f t="shared" si="1"/>
        <v>11.6</v>
      </c>
      <c r="F8" s="103">
        <f t="shared" si="2"/>
        <v>7</v>
      </c>
      <c r="G8" s="104"/>
      <c r="H8" s="105"/>
      <c r="I8" s="105">
        <v>4</v>
      </c>
      <c r="J8" s="105">
        <v>3</v>
      </c>
      <c r="K8" s="105"/>
      <c r="L8" s="105"/>
      <c r="M8" s="105"/>
      <c r="N8" s="105"/>
      <c r="O8" s="106"/>
      <c r="P8" s="103">
        <f t="shared" si="3"/>
        <v>3.6</v>
      </c>
      <c r="Q8" s="105">
        <f t="shared" si="4"/>
        <v>0</v>
      </c>
      <c r="R8" s="105"/>
      <c r="S8" s="105">
        <f t="shared" si="5"/>
        <v>2</v>
      </c>
      <c r="T8" s="105">
        <v>2</v>
      </c>
      <c r="U8" s="105">
        <f t="shared" si="6"/>
        <v>0.6</v>
      </c>
      <c r="V8" s="105">
        <v>60</v>
      </c>
      <c r="W8" s="105">
        <f t="shared" si="7"/>
        <v>0</v>
      </c>
      <c r="X8" s="105"/>
      <c r="Y8" s="105">
        <f t="shared" si="8"/>
        <v>0</v>
      </c>
      <c r="Z8" s="105"/>
      <c r="AA8" s="105">
        <f t="shared" si="9"/>
        <v>0</v>
      </c>
      <c r="AB8" s="105"/>
      <c r="AC8" s="105">
        <f t="shared" si="10"/>
        <v>0</v>
      </c>
      <c r="AD8" s="105"/>
      <c r="AE8" s="105">
        <f t="shared" si="11"/>
        <v>1</v>
      </c>
      <c r="AF8" s="105">
        <v>1</v>
      </c>
      <c r="AG8" s="105">
        <f t="shared" si="12"/>
        <v>0</v>
      </c>
      <c r="AH8" s="106"/>
      <c r="AI8" s="103">
        <f t="shared" si="13"/>
        <v>1</v>
      </c>
      <c r="AJ8" s="105"/>
      <c r="AK8" s="105"/>
      <c r="AL8" s="105">
        <v>1</v>
      </c>
      <c r="AM8" s="105"/>
      <c r="AN8" s="105"/>
      <c r="AO8" s="105"/>
      <c r="AP8" s="103">
        <f t="shared" si="14"/>
        <v>0</v>
      </c>
      <c r="AQ8" s="107">
        <f t="shared" si="15"/>
        <v>0</v>
      </c>
      <c r="AR8" s="105"/>
      <c r="AS8" s="105"/>
      <c r="AT8" s="105"/>
      <c r="AU8" s="105"/>
      <c r="AV8" s="105"/>
      <c r="AW8" s="105"/>
      <c r="AX8" s="105"/>
      <c r="AY8" s="105"/>
      <c r="AZ8" s="105"/>
      <c r="BA8" s="105"/>
      <c r="BB8" s="105"/>
      <c r="BC8" s="105"/>
      <c r="BD8" s="105"/>
      <c r="BE8" s="105"/>
      <c r="BF8" s="105"/>
      <c r="BG8" s="105"/>
      <c r="BH8" s="105"/>
      <c r="BI8" s="105"/>
      <c r="BJ8" s="105"/>
      <c r="BK8" s="107">
        <f t="shared" si="16"/>
        <v>0</v>
      </c>
      <c r="BL8" s="108"/>
      <c r="BM8" s="108"/>
      <c r="BN8" s="108"/>
      <c r="BO8" s="108"/>
      <c r="BP8" s="103">
        <f t="shared" si="17"/>
        <v>0</v>
      </c>
      <c r="BQ8" s="109"/>
      <c r="BR8" s="110">
        <f t="shared" si="18"/>
        <v>12</v>
      </c>
      <c r="BS8" s="111">
        <f t="shared" si="19"/>
        <v>12</v>
      </c>
      <c r="BT8" s="108">
        <f t="shared" si="20"/>
        <v>9</v>
      </c>
      <c r="BU8" s="108">
        <v>13</v>
      </c>
      <c r="BV8" s="108">
        <v>0</v>
      </c>
      <c r="BW8" s="103">
        <f t="shared" si="21"/>
        <v>0</v>
      </c>
      <c r="BX8" s="109">
        <v>0</v>
      </c>
      <c r="BY8" s="112">
        <f t="shared" si="22"/>
        <v>3</v>
      </c>
      <c r="BZ8" s="113">
        <f t="shared" si="23"/>
        <v>0</v>
      </c>
      <c r="CA8" s="114">
        <v>0</v>
      </c>
      <c r="CB8" s="115">
        <f t="shared" si="24"/>
        <v>3</v>
      </c>
      <c r="CC8" s="116">
        <v>3</v>
      </c>
      <c r="CD8" s="117">
        <f t="shared" si="25"/>
        <v>0</v>
      </c>
      <c r="CE8" s="118">
        <v>0</v>
      </c>
      <c r="CF8" s="88">
        <f t="shared" si="26"/>
        <v>0</v>
      </c>
      <c r="CG8" s="115">
        <f t="shared" si="27"/>
        <v>0</v>
      </c>
      <c r="CH8" s="119">
        <v>0</v>
      </c>
      <c r="CI8" s="115">
        <f t="shared" si="28"/>
        <v>0</v>
      </c>
      <c r="CJ8" s="116">
        <v>0</v>
      </c>
      <c r="CK8" s="112">
        <f t="shared" si="29"/>
        <v>0</v>
      </c>
      <c r="CL8" s="113">
        <f t="shared" si="30"/>
        <v>0</v>
      </c>
      <c r="CM8" s="119">
        <v>0</v>
      </c>
      <c r="CN8" s="115">
        <f t="shared" si="31"/>
        <v>0</v>
      </c>
      <c r="CO8" s="119">
        <v>0</v>
      </c>
      <c r="CP8" s="115">
        <f t="shared" si="32"/>
        <v>0</v>
      </c>
      <c r="CQ8" s="119">
        <v>0</v>
      </c>
      <c r="CR8" s="115">
        <f t="shared" si="33"/>
        <v>0</v>
      </c>
      <c r="CS8" s="116">
        <v>0</v>
      </c>
      <c r="CT8" s="121">
        <f t="shared" si="34"/>
        <v>0</v>
      </c>
      <c r="CU8" s="119">
        <v>0</v>
      </c>
    </row>
    <row r="9" spans="1:99" ht="30.75" customHeight="1" thickBot="1">
      <c r="A9" s="122" t="s">
        <v>113</v>
      </c>
      <c r="B9" s="123">
        <v>229546</v>
      </c>
      <c r="C9" s="124" t="s">
        <v>105</v>
      </c>
      <c r="D9" s="101">
        <f t="shared" si="0"/>
        <v>21.875</v>
      </c>
      <c r="E9" s="102">
        <f t="shared" si="1"/>
        <v>12.5</v>
      </c>
      <c r="F9" s="103">
        <f t="shared" si="2"/>
        <v>6</v>
      </c>
      <c r="G9" s="104"/>
      <c r="H9" s="105"/>
      <c r="I9" s="105"/>
      <c r="J9" s="105">
        <v>3</v>
      </c>
      <c r="K9" s="105"/>
      <c r="L9" s="105">
        <v>3</v>
      </c>
      <c r="M9" s="105"/>
      <c r="N9" s="105"/>
      <c r="O9" s="106"/>
      <c r="P9" s="103">
        <f t="shared" si="3"/>
        <v>2</v>
      </c>
      <c r="Q9" s="105">
        <f t="shared" si="4"/>
        <v>0</v>
      </c>
      <c r="R9" s="105"/>
      <c r="S9" s="105">
        <f t="shared" si="5"/>
        <v>2</v>
      </c>
      <c r="T9" s="105">
        <v>2</v>
      </c>
      <c r="U9" s="105">
        <f t="shared" si="6"/>
        <v>0</v>
      </c>
      <c r="V9" s="105">
        <v>0</v>
      </c>
      <c r="W9" s="105">
        <f t="shared" si="7"/>
        <v>0</v>
      </c>
      <c r="X9" s="105"/>
      <c r="Y9" s="105">
        <f t="shared" si="8"/>
        <v>0</v>
      </c>
      <c r="Z9" s="105"/>
      <c r="AA9" s="105">
        <f t="shared" si="9"/>
        <v>0</v>
      </c>
      <c r="AB9" s="105"/>
      <c r="AC9" s="105">
        <f t="shared" si="10"/>
        <v>0</v>
      </c>
      <c r="AD9" s="105"/>
      <c r="AE9" s="105">
        <f t="shared" si="11"/>
        <v>0</v>
      </c>
      <c r="AF9" s="105"/>
      <c r="AG9" s="105">
        <f t="shared" si="12"/>
        <v>0</v>
      </c>
      <c r="AH9" s="106"/>
      <c r="AI9" s="103">
        <f t="shared" si="13"/>
        <v>4</v>
      </c>
      <c r="AJ9" s="105">
        <v>3</v>
      </c>
      <c r="AK9" s="105"/>
      <c r="AL9" s="105"/>
      <c r="AM9" s="105">
        <v>2</v>
      </c>
      <c r="AN9" s="105"/>
      <c r="AO9" s="105"/>
      <c r="AP9" s="103">
        <f t="shared" si="14"/>
        <v>0.5</v>
      </c>
      <c r="AQ9" s="107">
        <f t="shared" si="15"/>
        <v>0.5</v>
      </c>
      <c r="AR9" s="105"/>
      <c r="AS9" s="105"/>
      <c r="AT9" s="105"/>
      <c r="AU9" s="105"/>
      <c r="AV9" s="105"/>
      <c r="AW9" s="105"/>
      <c r="AX9" s="105"/>
      <c r="AY9" s="105"/>
      <c r="AZ9" s="105"/>
      <c r="BA9" s="105">
        <v>2</v>
      </c>
      <c r="BB9" s="105"/>
      <c r="BC9" s="105"/>
      <c r="BD9" s="105"/>
      <c r="BE9" s="105"/>
      <c r="BF9" s="105"/>
      <c r="BG9" s="105"/>
      <c r="BH9" s="105"/>
      <c r="BI9" s="105"/>
      <c r="BJ9" s="105"/>
      <c r="BK9" s="107">
        <f t="shared" si="16"/>
        <v>0</v>
      </c>
      <c r="BL9" s="108"/>
      <c r="BM9" s="108"/>
      <c r="BN9" s="108"/>
      <c r="BO9" s="108"/>
      <c r="BP9" s="103">
        <f t="shared" si="17"/>
        <v>0</v>
      </c>
      <c r="BQ9" s="109"/>
      <c r="BR9" s="110">
        <f t="shared" si="18"/>
        <v>9.375</v>
      </c>
      <c r="BS9" s="111">
        <f t="shared" si="19"/>
        <v>8</v>
      </c>
      <c r="BT9" s="108">
        <f t="shared" si="20"/>
        <v>8</v>
      </c>
      <c r="BU9" s="108">
        <v>8</v>
      </c>
      <c r="BV9" s="108">
        <v>0</v>
      </c>
      <c r="BW9" s="103">
        <f t="shared" si="21"/>
        <v>0</v>
      </c>
      <c r="BX9" s="109">
        <v>0</v>
      </c>
      <c r="BY9" s="112">
        <f t="shared" si="22"/>
        <v>0</v>
      </c>
      <c r="BZ9" s="113">
        <f t="shared" si="23"/>
        <v>0</v>
      </c>
      <c r="CA9" s="114">
        <v>0</v>
      </c>
      <c r="CB9" s="115">
        <f t="shared" si="24"/>
        <v>0</v>
      </c>
      <c r="CC9" s="116">
        <v>0</v>
      </c>
      <c r="CD9" s="117">
        <f t="shared" si="25"/>
        <v>0</v>
      </c>
      <c r="CE9" s="118">
        <v>0</v>
      </c>
      <c r="CF9" s="88">
        <f t="shared" si="26"/>
        <v>1.375</v>
      </c>
      <c r="CG9" s="115">
        <f t="shared" si="27"/>
        <v>0</v>
      </c>
      <c r="CH9" s="119">
        <v>0</v>
      </c>
      <c r="CI9" s="115">
        <f t="shared" si="28"/>
        <v>0</v>
      </c>
      <c r="CJ9" s="116">
        <v>0</v>
      </c>
      <c r="CK9" s="112">
        <f t="shared" si="29"/>
        <v>1.375</v>
      </c>
      <c r="CL9" s="113">
        <f t="shared" si="30"/>
        <v>0</v>
      </c>
      <c r="CM9" s="119">
        <v>0</v>
      </c>
      <c r="CN9" s="115">
        <f t="shared" si="31"/>
        <v>1.375</v>
      </c>
      <c r="CO9" s="119">
        <v>2.75</v>
      </c>
      <c r="CP9" s="115">
        <f t="shared" si="32"/>
        <v>0</v>
      </c>
      <c r="CQ9" s="119">
        <v>0</v>
      </c>
      <c r="CR9" s="115">
        <f t="shared" si="33"/>
        <v>0</v>
      </c>
      <c r="CS9" s="116">
        <v>0</v>
      </c>
      <c r="CT9" s="121">
        <f t="shared" si="34"/>
        <v>0</v>
      </c>
      <c r="CU9" s="119">
        <v>0</v>
      </c>
    </row>
    <row r="10" spans="1:99" ht="30.75" customHeight="1" thickBot="1">
      <c r="A10" s="122" t="s">
        <v>114</v>
      </c>
      <c r="B10" s="123">
        <v>589474</v>
      </c>
      <c r="C10" s="124" t="s">
        <v>115</v>
      </c>
      <c r="D10" s="101">
        <f t="shared" si="0"/>
        <v>20.375</v>
      </c>
      <c r="E10" s="102">
        <f t="shared" si="1"/>
        <v>5</v>
      </c>
      <c r="F10" s="103">
        <f t="shared" si="2"/>
        <v>0</v>
      </c>
      <c r="G10" s="104"/>
      <c r="H10" s="105"/>
      <c r="I10" s="105"/>
      <c r="J10" s="105"/>
      <c r="K10" s="105"/>
      <c r="L10" s="105"/>
      <c r="M10" s="105"/>
      <c r="N10" s="105"/>
      <c r="O10" s="106"/>
      <c r="P10" s="103">
        <f t="shared" si="3"/>
        <v>2</v>
      </c>
      <c r="Q10" s="105">
        <f t="shared" si="4"/>
        <v>0</v>
      </c>
      <c r="R10" s="105"/>
      <c r="S10" s="105">
        <f t="shared" si="5"/>
        <v>0</v>
      </c>
      <c r="T10" s="105"/>
      <c r="U10" s="105">
        <f t="shared" si="6"/>
        <v>1</v>
      </c>
      <c r="V10" s="105">
        <v>248</v>
      </c>
      <c r="W10" s="105">
        <f t="shared" si="7"/>
        <v>0</v>
      </c>
      <c r="X10" s="105"/>
      <c r="Y10" s="105">
        <f t="shared" si="8"/>
        <v>0</v>
      </c>
      <c r="Z10" s="105"/>
      <c r="AA10" s="105">
        <f t="shared" si="9"/>
        <v>0</v>
      </c>
      <c r="AB10" s="105"/>
      <c r="AC10" s="105">
        <f t="shared" si="10"/>
        <v>0</v>
      </c>
      <c r="AD10" s="105"/>
      <c r="AE10" s="105">
        <f t="shared" si="11"/>
        <v>1</v>
      </c>
      <c r="AF10" s="105">
        <v>1</v>
      </c>
      <c r="AG10" s="105">
        <f t="shared" si="12"/>
        <v>0</v>
      </c>
      <c r="AH10" s="106"/>
      <c r="AI10" s="103">
        <f t="shared" si="13"/>
        <v>3</v>
      </c>
      <c r="AJ10" s="105">
        <v>3</v>
      </c>
      <c r="AK10" s="105"/>
      <c r="AL10" s="105"/>
      <c r="AM10" s="105"/>
      <c r="AN10" s="105"/>
      <c r="AO10" s="105"/>
      <c r="AP10" s="103">
        <f t="shared" si="14"/>
        <v>0</v>
      </c>
      <c r="AQ10" s="107">
        <f t="shared" si="15"/>
        <v>0</v>
      </c>
      <c r="AR10" s="105"/>
      <c r="AS10" s="105"/>
      <c r="AT10" s="105"/>
      <c r="AU10" s="105"/>
      <c r="AV10" s="105"/>
      <c r="AW10" s="105"/>
      <c r="AX10" s="105"/>
      <c r="AY10" s="105"/>
      <c r="AZ10" s="105"/>
      <c r="BA10" s="105"/>
      <c r="BB10" s="105"/>
      <c r="BC10" s="105"/>
      <c r="BD10" s="105"/>
      <c r="BE10" s="105"/>
      <c r="BF10" s="105"/>
      <c r="BG10" s="105"/>
      <c r="BH10" s="105"/>
      <c r="BI10" s="105"/>
      <c r="BJ10" s="105"/>
      <c r="BK10" s="107">
        <f t="shared" si="16"/>
        <v>0</v>
      </c>
      <c r="BL10" s="108"/>
      <c r="BM10" s="108"/>
      <c r="BN10" s="108"/>
      <c r="BO10" s="108"/>
      <c r="BP10" s="103">
        <f t="shared" si="17"/>
        <v>0</v>
      </c>
      <c r="BQ10" s="109"/>
      <c r="BR10" s="110">
        <f t="shared" si="18"/>
        <v>15.375</v>
      </c>
      <c r="BS10" s="111">
        <f t="shared" si="19"/>
        <v>13</v>
      </c>
      <c r="BT10" s="108">
        <f t="shared" si="20"/>
        <v>9</v>
      </c>
      <c r="BU10" s="108">
        <v>15</v>
      </c>
      <c r="BV10" s="108">
        <v>0</v>
      </c>
      <c r="BW10" s="103">
        <f t="shared" si="21"/>
        <v>3.2</v>
      </c>
      <c r="BX10" s="109">
        <v>324</v>
      </c>
      <c r="BY10" s="112">
        <f t="shared" si="22"/>
        <v>2</v>
      </c>
      <c r="BZ10" s="113">
        <f t="shared" si="23"/>
        <v>0</v>
      </c>
      <c r="CA10" s="114"/>
      <c r="CB10" s="115">
        <f t="shared" si="24"/>
        <v>2</v>
      </c>
      <c r="CC10" s="116">
        <v>2</v>
      </c>
      <c r="CD10" s="117">
        <f t="shared" si="25"/>
        <v>0</v>
      </c>
      <c r="CE10" s="118"/>
      <c r="CF10" s="88">
        <f t="shared" si="26"/>
        <v>2.375</v>
      </c>
      <c r="CG10" s="115">
        <f t="shared" si="27"/>
        <v>0</v>
      </c>
      <c r="CH10" s="119"/>
      <c r="CI10" s="115">
        <f t="shared" si="28"/>
        <v>0</v>
      </c>
      <c r="CJ10" s="116"/>
      <c r="CK10" s="112">
        <f t="shared" si="29"/>
        <v>2.375</v>
      </c>
      <c r="CL10" s="113">
        <f t="shared" si="30"/>
        <v>0</v>
      </c>
      <c r="CM10" s="119"/>
      <c r="CN10" s="115">
        <f t="shared" si="31"/>
        <v>2.375</v>
      </c>
      <c r="CO10" s="119">
        <v>4.75</v>
      </c>
      <c r="CP10" s="115">
        <f t="shared" si="32"/>
        <v>0</v>
      </c>
      <c r="CQ10" s="119"/>
      <c r="CR10" s="115">
        <f t="shared" si="33"/>
        <v>0</v>
      </c>
      <c r="CS10" s="116"/>
      <c r="CT10" s="121">
        <f t="shared" si="34"/>
        <v>0</v>
      </c>
      <c r="CU10" s="119"/>
    </row>
    <row r="11" spans="1:99" ht="30.75" customHeight="1" thickBot="1">
      <c r="A11" s="122" t="s">
        <v>116</v>
      </c>
      <c r="B11" s="123">
        <v>602550</v>
      </c>
      <c r="C11" s="124" t="s">
        <v>115</v>
      </c>
      <c r="D11" s="101">
        <f t="shared" si="0"/>
        <v>19.100000000000001</v>
      </c>
      <c r="E11" s="102">
        <f t="shared" si="1"/>
        <v>8.1</v>
      </c>
      <c r="F11" s="103">
        <f t="shared" si="2"/>
        <v>4</v>
      </c>
      <c r="G11" s="104"/>
      <c r="H11" s="105"/>
      <c r="I11" s="105">
        <v>4</v>
      </c>
      <c r="J11" s="105"/>
      <c r="K11" s="105"/>
      <c r="L11" s="105"/>
      <c r="M11" s="105"/>
      <c r="N11" s="105"/>
      <c r="O11" s="106"/>
      <c r="P11" s="103">
        <f t="shared" si="3"/>
        <v>3</v>
      </c>
      <c r="Q11" s="105">
        <f t="shared" si="4"/>
        <v>0</v>
      </c>
      <c r="R11" s="105"/>
      <c r="S11" s="105">
        <f t="shared" si="5"/>
        <v>2</v>
      </c>
      <c r="T11" s="105">
        <v>3</v>
      </c>
      <c r="U11" s="105">
        <f t="shared" si="6"/>
        <v>1</v>
      </c>
      <c r="V11" s="105">
        <v>116</v>
      </c>
      <c r="W11" s="105">
        <f t="shared" si="7"/>
        <v>0</v>
      </c>
      <c r="X11" s="105"/>
      <c r="Y11" s="105">
        <f t="shared" si="8"/>
        <v>0</v>
      </c>
      <c r="Z11" s="105"/>
      <c r="AA11" s="105">
        <f t="shared" si="9"/>
        <v>0</v>
      </c>
      <c r="AB11" s="105"/>
      <c r="AC11" s="105">
        <f t="shared" si="10"/>
        <v>0</v>
      </c>
      <c r="AD11" s="105"/>
      <c r="AE11" s="105">
        <f t="shared" si="11"/>
        <v>0</v>
      </c>
      <c r="AF11" s="105"/>
      <c r="AG11" s="105">
        <f t="shared" si="12"/>
        <v>0</v>
      </c>
      <c r="AH11" s="106"/>
      <c r="AI11" s="103">
        <f t="shared" si="13"/>
        <v>1</v>
      </c>
      <c r="AJ11" s="105"/>
      <c r="AK11" s="105"/>
      <c r="AL11" s="105">
        <v>1</v>
      </c>
      <c r="AM11" s="105"/>
      <c r="AN11" s="105"/>
      <c r="AO11" s="105"/>
      <c r="AP11" s="103">
        <f t="shared" si="14"/>
        <v>0.1</v>
      </c>
      <c r="AQ11" s="107">
        <f t="shared" si="15"/>
        <v>0.1</v>
      </c>
      <c r="AR11" s="105"/>
      <c r="AS11" s="105"/>
      <c r="AT11" s="105"/>
      <c r="AU11" s="105"/>
      <c r="AV11" s="105"/>
      <c r="AW11" s="105"/>
      <c r="AX11" s="105"/>
      <c r="AY11" s="105"/>
      <c r="AZ11" s="105"/>
      <c r="BA11" s="105"/>
      <c r="BB11" s="105"/>
      <c r="BC11" s="105"/>
      <c r="BD11" s="105"/>
      <c r="BE11" s="105"/>
      <c r="BF11" s="105"/>
      <c r="BG11" s="105"/>
      <c r="BH11" s="105"/>
      <c r="BI11" s="105">
        <v>1</v>
      </c>
      <c r="BJ11" s="105"/>
      <c r="BK11" s="107">
        <f t="shared" si="16"/>
        <v>0</v>
      </c>
      <c r="BL11" s="108"/>
      <c r="BM11" s="108"/>
      <c r="BN11" s="108"/>
      <c r="BO11" s="108"/>
      <c r="BP11" s="103">
        <f t="shared" si="17"/>
        <v>0</v>
      </c>
      <c r="BQ11" s="109"/>
      <c r="BR11" s="110">
        <f t="shared" si="18"/>
        <v>11</v>
      </c>
      <c r="BS11" s="111">
        <f t="shared" si="19"/>
        <v>11</v>
      </c>
      <c r="BT11" s="108">
        <f t="shared" si="20"/>
        <v>9</v>
      </c>
      <c r="BU11" s="108">
        <v>13</v>
      </c>
      <c r="BV11" s="108">
        <v>0</v>
      </c>
      <c r="BW11" s="103">
        <f t="shared" si="21"/>
        <v>0</v>
      </c>
      <c r="BX11" s="109"/>
      <c r="BY11" s="112">
        <f t="shared" si="22"/>
        <v>2</v>
      </c>
      <c r="BZ11" s="113">
        <f t="shared" si="23"/>
        <v>0</v>
      </c>
      <c r="CA11" s="114"/>
      <c r="CB11" s="115">
        <f t="shared" si="24"/>
        <v>2</v>
      </c>
      <c r="CC11" s="116">
        <v>2</v>
      </c>
      <c r="CD11" s="117">
        <f t="shared" si="25"/>
        <v>0</v>
      </c>
      <c r="CE11" s="118"/>
      <c r="CF11" s="88">
        <f t="shared" si="26"/>
        <v>0</v>
      </c>
      <c r="CG11" s="115">
        <f t="shared" si="27"/>
        <v>0</v>
      </c>
      <c r="CH11" s="119"/>
      <c r="CI11" s="115">
        <f t="shared" si="28"/>
        <v>0</v>
      </c>
      <c r="CJ11" s="116"/>
      <c r="CK11" s="112">
        <f t="shared" si="29"/>
        <v>0</v>
      </c>
      <c r="CL11" s="113">
        <f t="shared" si="30"/>
        <v>0</v>
      </c>
      <c r="CM11" s="119"/>
      <c r="CN11" s="115">
        <f t="shared" si="31"/>
        <v>0</v>
      </c>
      <c r="CO11" s="119"/>
      <c r="CP11" s="115">
        <f t="shared" si="32"/>
        <v>0</v>
      </c>
      <c r="CQ11" s="119"/>
      <c r="CR11" s="115">
        <f t="shared" si="33"/>
        <v>0</v>
      </c>
      <c r="CS11" s="116"/>
      <c r="CT11" s="121">
        <f t="shared" si="34"/>
        <v>0</v>
      </c>
      <c r="CU11" s="119"/>
    </row>
    <row r="12" spans="1:99" ht="30.75" customHeight="1" thickBot="1">
      <c r="A12" s="98" t="s">
        <v>117</v>
      </c>
      <c r="B12" s="99">
        <v>183243</v>
      </c>
      <c r="C12" s="100" t="s">
        <v>109</v>
      </c>
      <c r="D12" s="101">
        <f t="shared" si="0"/>
        <v>19.0625</v>
      </c>
      <c r="E12" s="102">
        <f t="shared" si="1"/>
        <v>6.375</v>
      </c>
      <c r="F12" s="103">
        <f t="shared" si="2"/>
        <v>0</v>
      </c>
      <c r="G12" s="104"/>
      <c r="H12" s="105"/>
      <c r="I12" s="105"/>
      <c r="J12" s="105"/>
      <c r="K12" s="105"/>
      <c r="L12" s="105"/>
      <c r="M12" s="105"/>
      <c r="N12" s="105"/>
      <c r="O12" s="106"/>
      <c r="P12" s="103">
        <f t="shared" si="3"/>
        <v>3</v>
      </c>
      <c r="Q12" s="105">
        <f t="shared" si="4"/>
        <v>0</v>
      </c>
      <c r="R12" s="105"/>
      <c r="S12" s="105">
        <f t="shared" si="5"/>
        <v>1</v>
      </c>
      <c r="T12" s="105">
        <v>1</v>
      </c>
      <c r="U12" s="105">
        <f t="shared" si="6"/>
        <v>1</v>
      </c>
      <c r="V12" s="105">
        <v>176</v>
      </c>
      <c r="W12" s="105">
        <f t="shared" si="7"/>
        <v>0</v>
      </c>
      <c r="X12" s="105"/>
      <c r="Y12" s="105">
        <f t="shared" si="8"/>
        <v>0</v>
      </c>
      <c r="Z12" s="105"/>
      <c r="AA12" s="105">
        <f t="shared" si="9"/>
        <v>0</v>
      </c>
      <c r="AB12" s="105"/>
      <c r="AC12" s="105">
        <f t="shared" si="10"/>
        <v>0</v>
      </c>
      <c r="AD12" s="105"/>
      <c r="AE12" s="105">
        <f t="shared" si="11"/>
        <v>1</v>
      </c>
      <c r="AF12" s="105">
        <v>1</v>
      </c>
      <c r="AG12" s="105">
        <f t="shared" si="12"/>
        <v>0</v>
      </c>
      <c r="AH12" s="106"/>
      <c r="AI12" s="103">
        <f t="shared" si="13"/>
        <v>1</v>
      </c>
      <c r="AJ12" s="105"/>
      <c r="AK12" s="105"/>
      <c r="AL12" s="105">
        <v>1</v>
      </c>
      <c r="AM12" s="105"/>
      <c r="AN12" s="105"/>
      <c r="AO12" s="105"/>
      <c r="AP12" s="103">
        <f t="shared" si="14"/>
        <v>2.375</v>
      </c>
      <c r="AQ12" s="107">
        <f t="shared" si="15"/>
        <v>2.375</v>
      </c>
      <c r="AR12" s="105"/>
      <c r="AS12" s="105"/>
      <c r="AT12" s="105">
        <v>2</v>
      </c>
      <c r="AU12" s="105"/>
      <c r="AV12" s="105"/>
      <c r="AW12" s="105"/>
      <c r="AX12" s="105"/>
      <c r="AY12" s="105"/>
      <c r="AZ12" s="105"/>
      <c r="BA12" s="105"/>
      <c r="BB12" s="105">
        <v>1</v>
      </c>
      <c r="BC12" s="105">
        <v>1</v>
      </c>
      <c r="BD12" s="105"/>
      <c r="BE12" s="105"/>
      <c r="BF12" s="105"/>
      <c r="BG12" s="105"/>
      <c r="BH12" s="105"/>
      <c r="BI12" s="105"/>
      <c r="BJ12" s="105"/>
      <c r="BK12" s="107">
        <f t="shared" si="16"/>
        <v>0</v>
      </c>
      <c r="BL12" s="108"/>
      <c r="BM12" s="108"/>
      <c r="BN12" s="108"/>
      <c r="BO12" s="108"/>
      <c r="BP12" s="103">
        <f t="shared" si="17"/>
        <v>0</v>
      </c>
      <c r="BQ12" s="109"/>
      <c r="BR12" s="110">
        <f t="shared" si="18"/>
        <v>12.6875</v>
      </c>
      <c r="BS12" s="111">
        <f t="shared" si="19"/>
        <v>12</v>
      </c>
      <c r="BT12" s="89">
        <f t="shared" si="20"/>
        <v>9</v>
      </c>
      <c r="BU12" s="89">
        <v>21.25</v>
      </c>
      <c r="BV12" s="89">
        <v>0</v>
      </c>
      <c r="BW12" s="103">
        <f t="shared" si="21"/>
        <v>0</v>
      </c>
      <c r="BX12" s="90"/>
      <c r="BY12" s="84">
        <f t="shared" si="22"/>
        <v>3</v>
      </c>
      <c r="BZ12" s="85">
        <f t="shared" si="23"/>
        <v>0</v>
      </c>
      <c r="CA12" s="93"/>
      <c r="CB12" s="86">
        <f t="shared" si="24"/>
        <v>3</v>
      </c>
      <c r="CC12" s="94">
        <v>3</v>
      </c>
      <c r="CD12" s="117">
        <f t="shared" si="25"/>
        <v>0</v>
      </c>
      <c r="CE12" s="118"/>
      <c r="CF12" s="88">
        <f t="shared" si="26"/>
        <v>0.6875</v>
      </c>
      <c r="CG12" s="115">
        <f t="shared" si="27"/>
        <v>0</v>
      </c>
      <c r="CH12" s="119"/>
      <c r="CI12" s="115">
        <f t="shared" si="28"/>
        <v>0</v>
      </c>
      <c r="CJ12" s="116"/>
      <c r="CK12" s="112">
        <f t="shared" si="29"/>
        <v>0</v>
      </c>
      <c r="CL12" s="113">
        <f t="shared" si="30"/>
        <v>0</v>
      </c>
      <c r="CM12" s="119"/>
      <c r="CN12" s="115">
        <f t="shared" si="31"/>
        <v>0</v>
      </c>
      <c r="CO12" s="119"/>
      <c r="CP12" s="115">
        <f t="shared" si="32"/>
        <v>0</v>
      </c>
      <c r="CQ12" s="119"/>
      <c r="CR12" s="115">
        <f t="shared" si="33"/>
        <v>0</v>
      </c>
      <c r="CS12" s="116"/>
      <c r="CT12" s="121">
        <f t="shared" si="34"/>
        <v>0.6875</v>
      </c>
      <c r="CU12" s="119">
        <v>2.75</v>
      </c>
    </row>
    <row r="13" spans="1:99" ht="30.75" customHeight="1" thickBot="1">
      <c r="A13" s="122" t="s">
        <v>118</v>
      </c>
      <c r="B13" s="123">
        <v>709178</v>
      </c>
      <c r="C13" s="124" t="s">
        <v>119</v>
      </c>
      <c r="D13" s="101">
        <f t="shared" si="0"/>
        <v>18.5</v>
      </c>
      <c r="E13" s="102">
        <f t="shared" si="1"/>
        <v>18</v>
      </c>
      <c r="F13" s="103">
        <f t="shared" si="2"/>
        <v>13</v>
      </c>
      <c r="G13" s="104">
        <v>6</v>
      </c>
      <c r="H13" s="105"/>
      <c r="I13" s="105">
        <v>4</v>
      </c>
      <c r="J13" s="105">
        <v>3</v>
      </c>
      <c r="K13" s="105"/>
      <c r="L13" s="105"/>
      <c r="M13" s="105"/>
      <c r="N13" s="105"/>
      <c r="O13" s="106"/>
      <c r="P13" s="103">
        <f t="shared" si="3"/>
        <v>2</v>
      </c>
      <c r="Q13" s="105">
        <f t="shared" si="4"/>
        <v>0</v>
      </c>
      <c r="R13" s="105"/>
      <c r="S13" s="105">
        <f t="shared" si="5"/>
        <v>2</v>
      </c>
      <c r="T13" s="105">
        <v>2</v>
      </c>
      <c r="U13" s="105">
        <f t="shared" si="6"/>
        <v>0</v>
      </c>
      <c r="V13" s="105"/>
      <c r="W13" s="105">
        <f t="shared" si="7"/>
        <v>0</v>
      </c>
      <c r="X13" s="105"/>
      <c r="Y13" s="105">
        <f t="shared" si="8"/>
        <v>0</v>
      </c>
      <c r="Z13" s="105"/>
      <c r="AA13" s="105">
        <f t="shared" si="9"/>
        <v>0</v>
      </c>
      <c r="AB13" s="105"/>
      <c r="AC13" s="105">
        <f t="shared" si="10"/>
        <v>0</v>
      </c>
      <c r="AD13" s="105"/>
      <c r="AE13" s="105">
        <f t="shared" si="11"/>
        <v>0</v>
      </c>
      <c r="AF13" s="105"/>
      <c r="AG13" s="105">
        <f t="shared" si="12"/>
        <v>0</v>
      </c>
      <c r="AH13" s="106"/>
      <c r="AI13" s="103">
        <f t="shared" si="13"/>
        <v>3</v>
      </c>
      <c r="AJ13" s="105">
        <v>3</v>
      </c>
      <c r="AK13" s="105"/>
      <c r="AL13" s="105"/>
      <c r="AM13" s="105"/>
      <c r="AN13" s="105"/>
      <c r="AO13" s="105"/>
      <c r="AP13" s="103">
        <f t="shared" si="14"/>
        <v>0</v>
      </c>
      <c r="AQ13" s="107">
        <f t="shared" si="15"/>
        <v>0</v>
      </c>
      <c r="AR13" s="105"/>
      <c r="AS13" s="105"/>
      <c r="AT13" s="105"/>
      <c r="AU13" s="105"/>
      <c r="AV13" s="105"/>
      <c r="AW13" s="105"/>
      <c r="AX13" s="105"/>
      <c r="AY13" s="105"/>
      <c r="AZ13" s="105"/>
      <c r="BA13" s="105"/>
      <c r="BB13" s="105"/>
      <c r="BC13" s="105"/>
      <c r="BD13" s="105"/>
      <c r="BE13" s="105"/>
      <c r="BF13" s="105"/>
      <c r="BG13" s="105"/>
      <c r="BH13" s="105"/>
      <c r="BI13" s="105"/>
      <c r="BJ13" s="105"/>
      <c r="BK13" s="107">
        <f t="shared" si="16"/>
        <v>0</v>
      </c>
      <c r="BL13" s="108"/>
      <c r="BM13" s="108"/>
      <c r="BN13" s="108"/>
      <c r="BO13" s="108"/>
      <c r="BP13" s="103">
        <f t="shared" si="17"/>
        <v>0</v>
      </c>
      <c r="BQ13" s="109"/>
      <c r="BR13" s="110">
        <f t="shared" si="18"/>
        <v>0.5</v>
      </c>
      <c r="BS13" s="111">
        <f t="shared" si="19"/>
        <v>0.5</v>
      </c>
      <c r="BT13" s="108">
        <f t="shared" si="20"/>
        <v>0.5</v>
      </c>
      <c r="BU13" s="108">
        <v>0.5</v>
      </c>
      <c r="BV13" s="108">
        <v>0</v>
      </c>
      <c r="BW13" s="103">
        <f t="shared" si="21"/>
        <v>0</v>
      </c>
      <c r="BX13" s="109"/>
      <c r="BY13" s="112">
        <f t="shared" si="22"/>
        <v>0</v>
      </c>
      <c r="BZ13" s="113">
        <f t="shared" si="23"/>
        <v>0</v>
      </c>
      <c r="CA13" s="114"/>
      <c r="CB13" s="115">
        <f t="shared" si="24"/>
        <v>0</v>
      </c>
      <c r="CC13" s="116"/>
      <c r="CD13" s="117">
        <f t="shared" si="25"/>
        <v>0</v>
      </c>
      <c r="CE13" s="118"/>
      <c r="CF13" s="88">
        <f t="shared" si="26"/>
        <v>0</v>
      </c>
      <c r="CG13" s="115">
        <f t="shared" si="27"/>
        <v>0</v>
      </c>
      <c r="CH13" s="119"/>
      <c r="CI13" s="115">
        <f t="shared" si="28"/>
        <v>0</v>
      </c>
      <c r="CJ13" s="116"/>
      <c r="CK13" s="112">
        <f t="shared" si="29"/>
        <v>0</v>
      </c>
      <c r="CL13" s="113">
        <f t="shared" si="30"/>
        <v>0</v>
      </c>
      <c r="CM13" s="119"/>
      <c r="CN13" s="115">
        <f t="shared" si="31"/>
        <v>0</v>
      </c>
      <c r="CO13" s="119"/>
      <c r="CP13" s="115">
        <f t="shared" si="32"/>
        <v>0</v>
      </c>
      <c r="CQ13" s="119"/>
      <c r="CR13" s="115">
        <f t="shared" si="33"/>
        <v>0</v>
      </c>
      <c r="CS13" s="116"/>
      <c r="CT13" s="121">
        <f t="shared" si="34"/>
        <v>0</v>
      </c>
      <c r="CU13" s="119"/>
    </row>
    <row r="14" spans="1:99" ht="30.75" customHeight="1" thickBot="1">
      <c r="A14" s="122" t="s">
        <v>120</v>
      </c>
      <c r="B14" s="123">
        <v>709338</v>
      </c>
      <c r="C14" s="124" t="s">
        <v>121</v>
      </c>
      <c r="D14" s="101">
        <f t="shared" si="0"/>
        <v>16.350000000000001</v>
      </c>
      <c r="E14" s="102">
        <f t="shared" si="1"/>
        <v>10.5</v>
      </c>
      <c r="F14" s="103">
        <f t="shared" si="2"/>
        <v>4</v>
      </c>
      <c r="G14" s="104"/>
      <c r="H14" s="105"/>
      <c r="I14" s="105">
        <v>4</v>
      </c>
      <c r="J14" s="105"/>
      <c r="K14" s="105"/>
      <c r="L14" s="105"/>
      <c r="M14" s="105"/>
      <c r="N14" s="105"/>
      <c r="O14" s="106"/>
      <c r="P14" s="103">
        <f t="shared" si="3"/>
        <v>2.5</v>
      </c>
      <c r="Q14" s="105">
        <f t="shared" si="4"/>
        <v>1</v>
      </c>
      <c r="R14" s="105">
        <v>1</v>
      </c>
      <c r="S14" s="105">
        <f t="shared" si="5"/>
        <v>1</v>
      </c>
      <c r="T14" s="105">
        <v>1</v>
      </c>
      <c r="U14" s="105">
        <f t="shared" si="6"/>
        <v>0.5</v>
      </c>
      <c r="V14" s="105">
        <v>51</v>
      </c>
      <c r="W14" s="105">
        <f t="shared" si="7"/>
        <v>0</v>
      </c>
      <c r="X14" s="105"/>
      <c r="Y14" s="105">
        <f t="shared" si="8"/>
        <v>0</v>
      </c>
      <c r="Z14" s="105"/>
      <c r="AA14" s="105">
        <f t="shared" si="9"/>
        <v>0</v>
      </c>
      <c r="AB14" s="105"/>
      <c r="AC14" s="105">
        <f t="shared" si="10"/>
        <v>0</v>
      </c>
      <c r="AD14" s="105"/>
      <c r="AE14" s="105">
        <f t="shared" si="11"/>
        <v>0</v>
      </c>
      <c r="AF14" s="105"/>
      <c r="AG14" s="105">
        <f t="shared" si="12"/>
        <v>0</v>
      </c>
      <c r="AH14" s="106"/>
      <c r="AI14" s="103">
        <f t="shared" si="13"/>
        <v>3</v>
      </c>
      <c r="AJ14" s="105">
        <v>3</v>
      </c>
      <c r="AK14" s="105"/>
      <c r="AL14" s="105"/>
      <c r="AM14" s="105"/>
      <c r="AN14" s="105"/>
      <c r="AO14" s="105"/>
      <c r="AP14" s="103">
        <f t="shared" si="14"/>
        <v>1</v>
      </c>
      <c r="AQ14" s="107">
        <f t="shared" si="15"/>
        <v>1</v>
      </c>
      <c r="AR14" s="105"/>
      <c r="AS14" s="105"/>
      <c r="AT14" s="105">
        <v>1</v>
      </c>
      <c r="AU14" s="105"/>
      <c r="AV14" s="105"/>
      <c r="AW14" s="105"/>
      <c r="AX14" s="105"/>
      <c r="AY14" s="105"/>
      <c r="AZ14" s="105"/>
      <c r="BA14" s="105"/>
      <c r="BB14" s="105"/>
      <c r="BC14" s="105"/>
      <c r="BD14" s="105"/>
      <c r="BE14" s="105"/>
      <c r="BF14" s="105"/>
      <c r="BG14" s="105"/>
      <c r="BH14" s="105"/>
      <c r="BI14" s="105"/>
      <c r="BJ14" s="105"/>
      <c r="BK14" s="107">
        <f t="shared" si="16"/>
        <v>0</v>
      </c>
      <c r="BL14" s="108"/>
      <c r="BM14" s="108"/>
      <c r="BN14" s="108"/>
      <c r="BO14" s="108"/>
      <c r="BP14" s="103">
        <f t="shared" si="17"/>
        <v>0</v>
      </c>
      <c r="BQ14" s="109"/>
      <c r="BR14" s="110">
        <f t="shared" si="18"/>
        <v>5.85</v>
      </c>
      <c r="BS14" s="111">
        <f t="shared" si="19"/>
        <v>5.85</v>
      </c>
      <c r="BT14" s="108">
        <f t="shared" si="20"/>
        <v>1.75</v>
      </c>
      <c r="BU14" s="108">
        <v>1.75</v>
      </c>
      <c r="BV14" s="108">
        <v>0</v>
      </c>
      <c r="BW14" s="103">
        <f t="shared" si="21"/>
        <v>2.1</v>
      </c>
      <c r="BX14" s="109">
        <v>210</v>
      </c>
      <c r="BY14" s="112">
        <f t="shared" si="22"/>
        <v>2</v>
      </c>
      <c r="BZ14" s="113">
        <f t="shared" si="23"/>
        <v>0</v>
      </c>
      <c r="CA14" s="114"/>
      <c r="CB14" s="115">
        <f t="shared" si="24"/>
        <v>2</v>
      </c>
      <c r="CC14" s="116">
        <v>2</v>
      </c>
      <c r="CD14" s="117">
        <f t="shared" si="25"/>
        <v>0</v>
      </c>
      <c r="CE14" s="118"/>
      <c r="CF14" s="88">
        <f t="shared" si="26"/>
        <v>0</v>
      </c>
      <c r="CG14" s="115">
        <f t="shared" si="27"/>
        <v>0</v>
      </c>
      <c r="CH14" s="119"/>
      <c r="CI14" s="115">
        <f t="shared" si="28"/>
        <v>0</v>
      </c>
      <c r="CJ14" s="116"/>
      <c r="CK14" s="112">
        <f t="shared" si="29"/>
        <v>0</v>
      </c>
      <c r="CL14" s="113">
        <f t="shared" si="30"/>
        <v>0</v>
      </c>
      <c r="CM14" s="119"/>
      <c r="CN14" s="115">
        <f t="shared" si="31"/>
        <v>0</v>
      </c>
      <c r="CO14" s="119"/>
      <c r="CP14" s="115">
        <f t="shared" si="32"/>
        <v>0</v>
      </c>
      <c r="CQ14" s="119"/>
      <c r="CR14" s="115">
        <f t="shared" si="33"/>
        <v>0</v>
      </c>
      <c r="CS14" s="116"/>
      <c r="CT14" s="121">
        <f t="shared" si="34"/>
        <v>0</v>
      </c>
      <c r="CU14" s="119"/>
    </row>
    <row r="15" spans="1:99" ht="30.75" customHeight="1" thickBot="1">
      <c r="A15" s="122" t="s">
        <v>122</v>
      </c>
      <c r="B15" s="123">
        <v>706188</v>
      </c>
      <c r="C15" s="124" t="s">
        <v>109</v>
      </c>
      <c r="D15" s="101">
        <f t="shared" si="0"/>
        <v>15.7</v>
      </c>
      <c r="E15" s="102">
        <f t="shared" si="1"/>
        <v>13</v>
      </c>
      <c r="F15" s="103">
        <f t="shared" si="2"/>
        <v>10</v>
      </c>
      <c r="G15" s="104">
        <v>6</v>
      </c>
      <c r="H15" s="105"/>
      <c r="I15" s="105">
        <v>4</v>
      </c>
      <c r="J15" s="105"/>
      <c r="K15" s="105"/>
      <c r="L15" s="105"/>
      <c r="M15" s="105"/>
      <c r="N15" s="105"/>
      <c r="O15" s="106"/>
      <c r="P15" s="103">
        <f t="shared" si="3"/>
        <v>3</v>
      </c>
      <c r="Q15" s="105">
        <f t="shared" si="4"/>
        <v>0</v>
      </c>
      <c r="R15" s="105"/>
      <c r="S15" s="105">
        <f t="shared" si="5"/>
        <v>0</v>
      </c>
      <c r="T15" s="105"/>
      <c r="U15" s="105">
        <f t="shared" si="6"/>
        <v>1</v>
      </c>
      <c r="V15" s="105">
        <v>306</v>
      </c>
      <c r="W15" s="105">
        <f t="shared" si="7"/>
        <v>1</v>
      </c>
      <c r="X15" s="105">
        <v>119</v>
      </c>
      <c r="Y15" s="105">
        <f t="shared" si="8"/>
        <v>0</v>
      </c>
      <c r="Z15" s="105"/>
      <c r="AA15" s="105">
        <f t="shared" si="9"/>
        <v>0</v>
      </c>
      <c r="AB15" s="105"/>
      <c r="AC15" s="105">
        <f t="shared" si="10"/>
        <v>0</v>
      </c>
      <c r="AD15" s="105"/>
      <c r="AE15" s="105">
        <f t="shared" si="11"/>
        <v>1</v>
      </c>
      <c r="AF15" s="105">
        <v>1</v>
      </c>
      <c r="AG15" s="105">
        <f t="shared" si="12"/>
        <v>0</v>
      </c>
      <c r="AH15" s="106"/>
      <c r="AI15" s="103">
        <f t="shared" si="13"/>
        <v>0</v>
      </c>
      <c r="AJ15" s="105"/>
      <c r="AK15" s="105"/>
      <c r="AL15" s="105"/>
      <c r="AM15" s="105"/>
      <c r="AN15" s="105"/>
      <c r="AO15" s="105"/>
      <c r="AP15" s="103">
        <f t="shared" si="14"/>
        <v>0</v>
      </c>
      <c r="AQ15" s="107">
        <f t="shared" si="15"/>
        <v>0</v>
      </c>
      <c r="AR15" s="105"/>
      <c r="AS15" s="105"/>
      <c r="AT15" s="105"/>
      <c r="AU15" s="105"/>
      <c r="AV15" s="105"/>
      <c r="AW15" s="105"/>
      <c r="AX15" s="105"/>
      <c r="AY15" s="105"/>
      <c r="AZ15" s="105"/>
      <c r="BA15" s="105"/>
      <c r="BB15" s="105"/>
      <c r="BC15" s="105"/>
      <c r="BD15" s="105"/>
      <c r="BE15" s="105"/>
      <c r="BF15" s="105"/>
      <c r="BG15" s="105"/>
      <c r="BH15" s="105"/>
      <c r="BI15" s="105"/>
      <c r="BJ15" s="105"/>
      <c r="BK15" s="107">
        <f t="shared" si="16"/>
        <v>0</v>
      </c>
      <c r="BL15" s="108"/>
      <c r="BM15" s="108"/>
      <c r="BN15" s="108"/>
      <c r="BO15" s="108"/>
      <c r="BP15" s="103">
        <f t="shared" si="17"/>
        <v>0</v>
      </c>
      <c r="BQ15" s="109"/>
      <c r="BR15" s="110">
        <f t="shared" si="18"/>
        <v>2.7</v>
      </c>
      <c r="BS15" s="111">
        <f t="shared" si="19"/>
        <v>2.7</v>
      </c>
      <c r="BT15" s="108">
        <f t="shared" si="20"/>
        <v>0</v>
      </c>
      <c r="BU15" s="108">
        <v>0</v>
      </c>
      <c r="BV15" s="108">
        <v>0</v>
      </c>
      <c r="BW15" s="103">
        <f t="shared" si="21"/>
        <v>1.7</v>
      </c>
      <c r="BX15" s="109">
        <v>175</v>
      </c>
      <c r="BY15" s="112">
        <f t="shared" si="22"/>
        <v>1</v>
      </c>
      <c r="BZ15" s="113">
        <f t="shared" si="23"/>
        <v>0</v>
      </c>
      <c r="CA15" s="114"/>
      <c r="CB15" s="115">
        <f t="shared" si="24"/>
        <v>1</v>
      </c>
      <c r="CC15" s="116">
        <v>1</v>
      </c>
      <c r="CD15" s="117">
        <f t="shared" si="25"/>
        <v>0</v>
      </c>
      <c r="CE15" s="118"/>
      <c r="CF15" s="88">
        <f t="shared" si="26"/>
        <v>0</v>
      </c>
      <c r="CG15" s="115">
        <f t="shared" si="27"/>
        <v>0</v>
      </c>
      <c r="CH15" s="119"/>
      <c r="CI15" s="115">
        <f t="shared" si="28"/>
        <v>0</v>
      </c>
      <c r="CJ15" s="116"/>
      <c r="CK15" s="112">
        <f t="shared" si="29"/>
        <v>0</v>
      </c>
      <c r="CL15" s="113">
        <f t="shared" si="30"/>
        <v>0</v>
      </c>
      <c r="CM15" s="119"/>
      <c r="CN15" s="115">
        <f t="shared" si="31"/>
        <v>0</v>
      </c>
      <c r="CO15" s="119"/>
      <c r="CP15" s="115">
        <f t="shared" si="32"/>
        <v>0</v>
      </c>
      <c r="CQ15" s="119"/>
      <c r="CR15" s="115">
        <f t="shared" si="33"/>
        <v>0</v>
      </c>
      <c r="CS15" s="116"/>
      <c r="CT15" s="121">
        <f t="shared" si="34"/>
        <v>0</v>
      </c>
      <c r="CU15" s="119"/>
    </row>
    <row r="16" spans="1:99" ht="30.75" customHeight="1" thickBot="1">
      <c r="A16" s="125" t="s">
        <v>123</v>
      </c>
      <c r="B16" s="126">
        <v>209340</v>
      </c>
      <c r="C16" s="124" t="s">
        <v>109</v>
      </c>
      <c r="D16" s="101">
        <f t="shared" si="0"/>
        <v>15</v>
      </c>
      <c r="E16" s="102">
        <f t="shared" si="1"/>
        <v>6</v>
      </c>
      <c r="F16" s="103">
        <f t="shared" si="2"/>
        <v>4</v>
      </c>
      <c r="G16" s="104"/>
      <c r="H16" s="105"/>
      <c r="I16" s="105">
        <v>4</v>
      </c>
      <c r="J16" s="105"/>
      <c r="K16" s="105"/>
      <c r="L16" s="105"/>
      <c r="M16" s="105"/>
      <c r="N16" s="105"/>
      <c r="O16" s="106"/>
      <c r="P16" s="103">
        <f t="shared" si="3"/>
        <v>1</v>
      </c>
      <c r="Q16" s="105">
        <f t="shared" si="4"/>
        <v>0</v>
      </c>
      <c r="R16" s="105"/>
      <c r="S16" s="105">
        <f t="shared" si="5"/>
        <v>0</v>
      </c>
      <c r="T16" s="105"/>
      <c r="U16" s="105">
        <f t="shared" si="6"/>
        <v>1</v>
      </c>
      <c r="V16" s="105">
        <v>384</v>
      </c>
      <c r="W16" s="105">
        <f t="shared" si="7"/>
        <v>0</v>
      </c>
      <c r="X16" s="105"/>
      <c r="Y16" s="105">
        <f t="shared" si="8"/>
        <v>0</v>
      </c>
      <c r="Z16" s="105"/>
      <c r="AA16" s="105">
        <f t="shared" si="9"/>
        <v>0</v>
      </c>
      <c r="AB16" s="105"/>
      <c r="AC16" s="105">
        <f t="shared" si="10"/>
        <v>0</v>
      </c>
      <c r="AD16" s="105"/>
      <c r="AE16" s="105">
        <f t="shared" si="11"/>
        <v>0</v>
      </c>
      <c r="AF16" s="105"/>
      <c r="AG16" s="105">
        <f t="shared" si="12"/>
        <v>0</v>
      </c>
      <c r="AH16" s="106"/>
      <c r="AI16" s="103">
        <f t="shared" si="13"/>
        <v>1</v>
      </c>
      <c r="AJ16" s="105"/>
      <c r="AK16" s="105"/>
      <c r="AL16" s="105">
        <v>1</v>
      </c>
      <c r="AM16" s="105"/>
      <c r="AN16" s="105"/>
      <c r="AO16" s="105"/>
      <c r="AP16" s="103">
        <f t="shared" si="14"/>
        <v>0</v>
      </c>
      <c r="AQ16" s="107">
        <f t="shared" si="15"/>
        <v>0</v>
      </c>
      <c r="AR16" s="105"/>
      <c r="AS16" s="105"/>
      <c r="AT16" s="105"/>
      <c r="AU16" s="105"/>
      <c r="AV16" s="105"/>
      <c r="AW16" s="105"/>
      <c r="AX16" s="105"/>
      <c r="AY16" s="105"/>
      <c r="AZ16" s="105"/>
      <c r="BA16" s="105"/>
      <c r="BB16" s="105"/>
      <c r="BC16" s="105"/>
      <c r="BD16" s="105"/>
      <c r="BE16" s="105"/>
      <c r="BF16" s="105"/>
      <c r="BG16" s="105"/>
      <c r="BH16" s="105"/>
      <c r="BI16" s="105"/>
      <c r="BJ16" s="105"/>
      <c r="BK16" s="107">
        <f t="shared" si="16"/>
        <v>0</v>
      </c>
      <c r="BL16" s="108"/>
      <c r="BM16" s="108"/>
      <c r="BN16" s="108"/>
      <c r="BO16" s="108"/>
      <c r="BP16" s="103">
        <f t="shared" si="17"/>
        <v>0</v>
      </c>
      <c r="BQ16" s="109"/>
      <c r="BR16" s="110">
        <f t="shared" si="18"/>
        <v>9</v>
      </c>
      <c r="BS16" s="111">
        <f t="shared" si="19"/>
        <v>9</v>
      </c>
      <c r="BT16" s="108">
        <f t="shared" si="20"/>
        <v>9</v>
      </c>
      <c r="BU16" s="108">
        <v>9.75</v>
      </c>
      <c r="BV16" s="108">
        <v>0</v>
      </c>
      <c r="BW16" s="103">
        <f t="shared" si="21"/>
        <v>0</v>
      </c>
      <c r="BX16" s="109"/>
      <c r="BY16" s="112">
        <f t="shared" si="22"/>
        <v>0</v>
      </c>
      <c r="BZ16" s="113">
        <f t="shared" si="23"/>
        <v>0</v>
      </c>
      <c r="CA16" s="114"/>
      <c r="CB16" s="115">
        <f t="shared" si="24"/>
        <v>0</v>
      </c>
      <c r="CC16" s="116"/>
      <c r="CD16" s="117">
        <f t="shared" si="25"/>
        <v>0</v>
      </c>
      <c r="CE16" s="127"/>
      <c r="CF16" s="88">
        <f t="shared" si="26"/>
        <v>0</v>
      </c>
      <c r="CG16" s="115">
        <f t="shared" si="27"/>
        <v>0</v>
      </c>
      <c r="CH16" s="119"/>
      <c r="CI16" s="115">
        <f t="shared" si="28"/>
        <v>0</v>
      </c>
      <c r="CJ16" s="116"/>
      <c r="CK16" s="112">
        <f t="shared" si="29"/>
        <v>0</v>
      </c>
      <c r="CL16" s="113">
        <f t="shared" si="30"/>
        <v>0</v>
      </c>
      <c r="CM16" s="119"/>
      <c r="CN16" s="115">
        <f>IF(CO16*0.25&gt;=4,4,CO16*0.25)</f>
        <v>0</v>
      </c>
      <c r="CO16" s="119"/>
      <c r="CP16" s="115">
        <f>IF(CQ16*0.25&gt;=4,4,CQ16*0.25)</f>
        <v>0</v>
      </c>
      <c r="CQ16" s="119"/>
      <c r="CR16" s="115">
        <f t="shared" si="33"/>
        <v>0</v>
      </c>
      <c r="CS16" s="116"/>
      <c r="CT16" s="121">
        <f t="shared" si="34"/>
        <v>0</v>
      </c>
      <c r="CU16" s="119"/>
    </row>
    <row r="17" spans="1:99" ht="30.75" customHeight="1" thickBot="1">
      <c r="A17" s="122" t="s">
        <v>124</v>
      </c>
      <c r="B17" s="123">
        <v>172385</v>
      </c>
      <c r="C17" s="124" t="s">
        <v>125</v>
      </c>
      <c r="D17" s="101">
        <f t="shared" si="0"/>
        <v>14</v>
      </c>
      <c r="E17" s="102">
        <f t="shared" si="1"/>
        <v>2</v>
      </c>
      <c r="F17" s="103">
        <f t="shared" si="2"/>
        <v>0</v>
      </c>
      <c r="G17" s="104"/>
      <c r="H17" s="105"/>
      <c r="I17" s="105"/>
      <c r="J17" s="105"/>
      <c r="K17" s="105"/>
      <c r="L17" s="105"/>
      <c r="M17" s="105"/>
      <c r="N17" s="105"/>
      <c r="O17" s="106"/>
      <c r="P17" s="103">
        <f t="shared" si="3"/>
        <v>1</v>
      </c>
      <c r="Q17" s="105">
        <f t="shared" si="4"/>
        <v>0</v>
      </c>
      <c r="R17" s="105"/>
      <c r="S17" s="105">
        <f t="shared" si="5"/>
        <v>0</v>
      </c>
      <c r="T17" s="105"/>
      <c r="U17" s="105">
        <f t="shared" si="6"/>
        <v>1</v>
      </c>
      <c r="V17" s="105">
        <v>100</v>
      </c>
      <c r="W17" s="105">
        <f t="shared" si="7"/>
        <v>0</v>
      </c>
      <c r="X17" s="105"/>
      <c r="Y17" s="105">
        <f t="shared" si="8"/>
        <v>0</v>
      </c>
      <c r="Z17" s="105"/>
      <c r="AA17" s="105">
        <f t="shared" si="9"/>
        <v>0</v>
      </c>
      <c r="AB17" s="105"/>
      <c r="AC17" s="105">
        <f t="shared" si="10"/>
        <v>0</v>
      </c>
      <c r="AD17" s="105"/>
      <c r="AE17" s="105">
        <f t="shared" si="11"/>
        <v>0</v>
      </c>
      <c r="AF17" s="105"/>
      <c r="AG17" s="105">
        <f t="shared" si="12"/>
        <v>0</v>
      </c>
      <c r="AH17" s="106"/>
      <c r="AI17" s="103">
        <f t="shared" si="13"/>
        <v>1</v>
      </c>
      <c r="AJ17" s="105"/>
      <c r="AK17" s="105"/>
      <c r="AL17" s="105">
        <v>1</v>
      </c>
      <c r="AM17" s="105"/>
      <c r="AN17" s="105"/>
      <c r="AO17" s="105"/>
      <c r="AP17" s="103">
        <f t="shared" si="14"/>
        <v>0</v>
      </c>
      <c r="AQ17" s="107">
        <f t="shared" si="15"/>
        <v>0</v>
      </c>
      <c r="AR17" s="105"/>
      <c r="AS17" s="105"/>
      <c r="AT17" s="105"/>
      <c r="AU17" s="105"/>
      <c r="AV17" s="105"/>
      <c r="AW17" s="105"/>
      <c r="AX17" s="105"/>
      <c r="AY17" s="105"/>
      <c r="AZ17" s="105"/>
      <c r="BA17" s="105"/>
      <c r="BB17" s="105"/>
      <c r="BC17" s="105"/>
      <c r="BD17" s="105"/>
      <c r="BE17" s="105"/>
      <c r="BF17" s="105"/>
      <c r="BG17" s="105"/>
      <c r="BH17" s="105"/>
      <c r="BI17" s="105"/>
      <c r="BJ17" s="105"/>
      <c r="BK17" s="107">
        <f t="shared" si="16"/>
        <v>0</v>
      </c>
      <c r="BL17" s="108"/>
      <c r="BM17" s="108"/>
      <c r="BN17" s="108"/>
      <c r="BO17" s="108"/>
      <c r="BP17" s="103">
        <f t="shared" si="17"/>
        <v>0</v>
      </c>
      <c r="BQ17" s="109"/>
      <c r="BR17" s="110">
        <f t="shared" si="18"/>
        <v>12</v>
      </c>
      <c r="BS17" s="111">
        <f t="shared" si="19"/>
        <v>12</v>
      </c>
      <c r="BT17" s="108">
        <f t="shared" si="20"/>
        <v>9</v>
      </c>
      <c r="BU17" s="108">
        <v>20.25</v>
      </c>
      <c r="BV17" s="108">
        <v>0</v>
      </c>
      <c r="BW17" s="103">
        <f t="shared" si="21"/>
        <v>0</v>
      </c>
      <c r="BX17" s="109"/>
      <c r="BY17" s="112">
        <f t="shared" si="22"/>
        <v>3</v>
      </c>
      <c r="BZ17" s="113">
        <f t="shared" si="23"/>
        <v>0</v>
      </c>
      <c r="CA17" s="114"/>
      <c r="CB17" s="115">
        <f t="shared" si="24"/>
        <v>3</v>
      </c>
      <c r="CC17" s="116">
        <v>3</v>
      </c>
      <c r="CD17" s="117">
        <f t="shared" si="25"/>
        <v>0</v>
      </c>
      <c r="CE17" s="118"/>
      <c r="CF17" s="88">
        <f t="shared" si="26"/>
        <v>0</v>
      </c>
      <c r="CG17" s="115">
        <f t="shared" si="27"/>
        <v>0</v>
      </c>
      <c r="CH17" s="119"/>
      <c r="CI17" s="115">
        <f t="shared" si="28"/>
        <v>0</v>
      </c>
      <c r="CJ17" s="116"/>
      <c r="CK17" s="112">
        <f t="shared" si="29"/>
        <v>0</v>
      </c>
      <c r="CL17" s="113">
        <f t="shared" si="30"/>
        <v>0</v>
      </c>
      <c r="CM17" s="119"/>
      <c r="CN17" s="115">
        <f t="shared" ref="CN17:CN25" si="35">IF(CO17*0.5&gt;=4,4,CO17*0.5)</f>
        <v>0</v>
      </c>
      <c r="CO17" s="119"/>
      <c r="CP17" s="115">
        <f t="shared" ref="CP17:CP25" si="36">IF(CQ17*0.5&gt;=4,4,CQ17*0.5)</f>
        <v>0</v>
      </c>
      <c r="CQ17" s="119"/>
      <c r="CR17" s="115">
        <f t="shared" si="33"/>
        <v>0</v>
      </c>
      <c r="CS17" s="116"/>
      <c r="CT17" s="121">
        <f t="shared" si="34"/>
        <v>0</v>
      </c>
      <c r="CU17" s="119"/>
    </row>
    <row r="18" spans="1:99" ht="30.75" customHeight="1" thickBot="1">
      <c r="A18" s="122" t="s">
        <v>126</v>
      </c>
      <c r="B18" s="123">
        <v>720055</v>
      </c>
      <c r="C18" s="124" t="s">
        <v>127</v>
      </c>
      <c r="D18" s="101">
        <f t="shared" si="0"/>
        <v>11.5</v>
      </c>
      <c r="E18" s="102">
        <f t="shared" si="1"/>
        <v>11.5</v>
      </c>
      <c r="F18" s="103">
        <f t="shared" si="2"/>
        <v>4</v>
      </c>
      <c r="G18" s="104"/>
      <c r="H18" s="105"/>
      <c r="I18" s="105">
        <v>4</v>
      </c>
      <c r="J18" s="105"/>
      <c r="K18" s="105"/>
      <c r="L18" s="105"/>
      <c r="M18" s="105"/>
      <c r="N18" s="105"/>
      <c r="O18" s="106"/>
      <c r="P18" s="103">
        <f t="shared" si="3"/>
        <v>3.5</v>
      </c>
      <c r="Q18" s="105">
        <f t="shared" si="4"/>
        <v>0</v>
      </c>
      <c r="R18" s="105"/>
      <c r="S18" s="105">
        <f t="shared" si="5"/>
        <v>2</v>
      </c>
      <c r="T18" s="105">
        <v>3</v>
      </c>
      <c r="U18" s="105">
        <f t="shared" si="6"/>
        <v>1</v>
      </c>
      <c r="V18" s="105">
        <v>131</v>
      </c>
      <c r="W18" s="105">
        <f t="shared" si="7"/>
        <v>0</v>
      </c>
      <c r="X18" s="105"/>
      <c r="Y18" s="105">
        <f t="shared" si="8"/>
        <v>0</v>
      </c>
      <c r="Z18" s="105"/>
      <c r="AA18" s="105">
        <f t="shared" si="9"/>
        <v>0</v>
      </c>
      <c r="AB18" s="105"/>
      <c r="AC18" s="105">
        <f t="shared" si="10"/>
        <v>0</v>
      </c>
      <c r="AD18" s="105"/>
      <c r="AE18" s="105">
        <f t="shared" si="11"/>
        <v>0</v>
      </c>
      <c r="AF18" s="105"/>
      <c r="AG18" s="105">
        <f t="shared" si="12"/>
        <v>0.5</v>
      </c>
      <c r="AH18" s="106">
        <v>1</v>
      </c>
      <c r="AI18" s="103">
        <f t="shared" si="13"/>
        <v>4</v>
      </c>
      <c r="AJ18" s="105">
        <v>3</v>
      </c>
      <c r="AK18" s="105"/>
      <c r="AL18" s="105"/>
      <c r="AM18" s="105">
        <v>2</v>
      </c>
      <c r="AN18" s="105"/>
      <c r="AO18" s="105"/>
      <c r="AP18" s="103">
        <f t="shared" si="14"/>
        <v>0</v>
      </c>
      <c r="AQ18" s="107">
        <f t="shared" si="15"/>
        <v>0</v>
      </c>
      <c r="AR18" s="105"/>
      <c r="AS18" s="105"/>
      <c r="AT18" s="105"/>
      <c r="AU18" s="105"/>
      <c r="AV18" s="105"/>
      <c r="AW18" s="105"/>
      <c r="AX18" s="105"/>
      <c r="AY18" s="105"/>
      <c r="AZ18" s="105"/>
      <c r="BA18" s="105"/>
      <c r="BB18" s="105"/>
      <c r="BC18" s="105"/>
      <c r="BD18" s="105"/>
      <c r="BE18" s="105"/>
      <c r="BF18" s="105"/>
      <c r="BG18" s="105"/>
      <c r="BH18" s="105"/>
      <c r="BI18" s="105"/>
      <c r="BJ18" s="105"/>
      <c r="BK18" s="107">
        <f t="shared" si="16"/>
        <v>0</v>
      </c>
      <c r="BL18" s="108"/>
      <c r="BM18" s="108"/>
      <c r="BN18" s="108"/>
      <c r="BO18" s="108"/>
      <c r="BP18" s="103">
        <f t="shared" si="17"/>
        <v>0</v>
      </c>
      <c r="BQ18" s="109"/>
      <c r="BR18" s="110">
        <f t="shared" si="18"/>
        <v>0</v>
      </c>
      <c r="BS18" s="111">
        <f t="shared" si="19"/>
        <v>0</v>
      </c>
      <c r="BT18" s="108">
        <f t="shared" si="20"/>
        <v>0</v>
      </c>
      <c r="BU18" s="108">
        <v>0</v>
      </c>
      <c r="BV18" s="108">
        <v>0</v>
      </c>
      <c r="BW18" s="103">
        <f t="shared" si="21"/>
        <v>0</v>
      </c>
      <c r="BX18" s="109"/>
      <c r="BY18" s="112">
        <f t="shared" si="22"/>
        <v>0</v>
      </c>
      <c r="BZ18" s="113">
        <f t="shared" si="23"/>
        <v>0</v>
      </c>
      <c r="CA18" s="114"/>
      <c r="CB18" s="115">
        <f t="shared" si="24"/>
        <v>0</v>
      </c>
      <c r="CC18" s="116"/>
      <c r="CD18" s="117">
        <f t="shared" si="25"/>
        <v>0</v>
      </c>
      <c r="CE18" s="118"/>
      <c r="CF18" s="88">
        <f t="shared" si="26"/>
        <v>0</v>
      </c>
      <c r="CG18" s="115">
        <f t="shared" si="27"/>
        <v>0</v>
      </c>
      <c r="CH18" s="119"/>
      <c r="CI18" s="115">
        <f t="shared" si="28"/>
        <v>0</v>
      </c>
      <c r="CJ18" s="116"/>
      <c r="CK18" s="112">
        <f t="shared" si="29"/>
        <v>0</v>
      </c>
      <c r="CL18" s="113">
        <f t="shared" si="30"/>
        <v>0</v>
      </c>
      <c r="CM18" s="119"/>
      <c r="CN18" s="115">
        <f t="shared" si="35"/>
        <v>0</v>
      </c>
      <c r="CO18" s="119"/>
      <c r="CP18" s="115">
        <f t="shared" si="36"/>
        <v>0</v>
      </c>
      <c r="CQ18" s="119"/>
      <c r="CR18" s="115">
        <f t="shared" si="33"/>
        <v>0</v>
      </c>
      <c r="CS18" s="116"/>
      <c r="CT18" s="121">
        <f t="shared" si="34"/>
        <v>0</v>
      </c>
      <c r="CU18" s="119"/>
    </row>
    <row r="19" spans="1:99" ht="30.75" customHeight="1" thickBot="1">
      <c r="A19" s="122" t="s">
        <v>128</v>
      </c>
      <c r="B19" s="123">
        <v>706968</v>
      </c>
      <c r="C19" s="124" t="s">
        <v>129</v>
      </c>
      <c r="D19" s="101">
        <f t="shared" si="0"/>
        <v>11.25</v>
      </c>
      <c r="E19" s="102">
        <f t="shared" si="1"/>
        <v>8</v>
      </c>
      <c r="F19" s="103">
        <f t="shared" si="2"/>
        <v>4</v>
      </c>
      <c r="G19" s="104"/>
      <c r="H19" s="105"/>
      <c r="I19" s="105">
        <v>4</v>
      </c>
      <c r="J19" s="105"/>
      <c r="K19" s="105"/>
      <c r="L19" s="105"/>
      <c r="M19" s="105"/>
      <c r="N19" s="105"/>
      <c r="O19" s="106"/>
      <c r="P19" s="103">
        <f t="shared" si="3"/>
        <v>3</v>
      </c>
      <c r="Q19" s="105">
        <f t="shared" si="4"/>
        <v>0</v>
      </c>
      <c r="R19" s="105"/>
      <c r="S19" s="105">
        <f t="shared" si="5"/>
        <v>2</v>
      </c>
      <c r="T19" s="105">
        <v>2</v>
      </c>
      <c r="U19" s="105">
        <f t="shared" si="6"/>
        <v>1</v>
      </c>
      <c r="V19" s="105">
        <v>547</v>
      </c>
      <c r="W19" s="105">
        <f t="shared" si="7"/>
        <v>0</v>
      </c>
      <c r="X19" s="105"/>
      <c r="Y19" s="105">
        <f t="shared" si="8"/>
        <v>0</v>
      </c>
      <c r="Z19" s="105"/>
      <c r="AA19" s="105">
        <f t="shared" si="9"/>
        <v>0</v>
      </c>
      <c r="AB19" s="105"/>
      <c r="AC19" s="105">
        <f t="shared" si="10"/>
        <v>0</v>
      </c>
      <c r="AD19" s="105"/>
      <c r="AE19" s="105">
        <f t="shared" si="11"/>
        <v>0</v>
      </c>
      <c r="AF19" s="105"/>
      <c r="AG19" s="105">
        <f t="shared" si="12"/>
        <v>0</v>
      </c>
      <c r="AH19" s="106"/>
      <c r="AI19" s="103">
        <f t="shared" si="13"/>
        <v>1</v>
      </c>
      <c r="AJ19" s="105"/>
      <c r="AK19" s="105"/>
      <c r="AL19" s="105">
        <v>1</v>
      </c>
      <c r="AM19" s="105"/>
      <c r="AN19" s="105"/>
      <c r="AO19" s="105"/>
      <c r="AP19" s="103">
        <f t="shared" si="14"/>
        <v>0</v>
      </c>
      <c r="AQ19" s="107">
        <f t="shared" si="15"/>
        <v>0</v>
      </c>
      <c r="AR19" s="105"/>
      <c r="AS19" s="105"/>
      <c r="AT19" s="105"/>
      <c r="AU19" s="105"/>
      <c r="AV19" s="105"/>
      <c r="AW19" s="105"/>
      <c r="AX19" s="105"/>
      <c r="AY19" s="105"/>
      <c r="AZ19" s="105"/>
      <c r="BA19" s="105"/>
      <c r="BB19" s="105"/>
      <c r="BC19" s="105"/>
      <c r="BD19" s="105"/>
      <c r="BE19" s="105"/>
      <c r="BF19" s="105"/>
      <c r="BG19" s="105"/>
      <c r="BH19" s="105"/>
      <c r="BI19" s="105"/>
      <c r="BJ19" s="105"/>
      <c r="BK19" s="107">
        <f t="shared" si="16"/>
        <v>0</v>
      </c>
      <c r="BL19" s="108"/>
      <c r="BM19" s="108"/>
      <c r="BN19" s="108"/>
      <c r="BO19" s="108"/>
      <c r="BP19" s="103">
        <f t="shared" si="17"/>
        <v>0</v>
      </c>
      <c r="BQ19" s="109"/>
      <c r="BR19" s="110">
        <f t="shared" si="18"/>
        <v>3.25</v>
      </c>
      <c r="BS19" s="111">
        <f t="shared" si="19"/>
        <v>3.25</v>
      </c>
      <c r="BT19" s="108">
        <f t="shared" si="20"/>
        <v>1.25</v>
      </c>
      <c r="BU19" s="108">
        <v>1.25</v>
      </c>
      <c r="BV19" s="108">
        <v>0</v>
      </c>
      <c r="BW19" s="103">
        <f t="shared" si="21"/>
        <v>1</v>
      </c>
      <c r="BX19" s="109">
        <v>108</v>
      </c>
      <c r="BY19" s="112">
        <f t="shared" si="22"/>
        <v>1</v>
      </c>
      <c r="BZ19" s="113">
        <f t="shared" si="23"/>
        <v>0</v>
      </c>
      <c r="CA19" s="114"/>
      <c r="CB19" s="115">
        <f t="shared" si="24"/>
        <v>1</v>
      </c>
      <c r="CC19" s="116">
        <v>1</v>
      </c>
      <c r="CD19" s="117">
        <f t="shared" si="25"/>
        <v>0</v>
      </c>
      <c r="CE19" s="118"/>
      <c r="CF19" s="88">
        <f t="shared" si="26"/>
        <v>0</v>
      </c>
      <c r="CG19" s="115">
        <f t="shared" si="27"/>
        <v>0</v>
      </c>
      <c r="CH19" s="119"/>
      <c r="CI19" s="115">
        <f t="shared" si="28"/>
        <v>0</v>
      </c>
      <c r="CJ19" s="116"/>
      <c r="CK19" s="112">
        <f t="shared" si="29"/>
        <v>0</v>
      </c>
      <c r="CL19" s="113">
        <f t="shared" si="30"/>
        <v>0</v>
      </c>
      <c r="CM19" s="119"/>
      <c r="CN19" s="115">
        <f t="shared" si="35"/>
        <v>0</v>
      </c>
      <c r="CO19" s="119"/>
      <c r="CP19" s="115">
        <f t="shared" si="36"/>
        <v>0</v>
      </c>
      <c r="CQ19" s="119"/>
      <c r="CR19" s="115">
        <f t="shared" si="33"/>
        <v>0</v>
      </c>
      <c r="CS19" s="116"/>
      <c r="CT19" s="121">
        <f t="shared" si="34"/>
        <v>0</v>
      </c>
      <c r="CU19" s="119"/>
    </row>
    <row r="20" spans="1:99" ht="30.75" customHeight="1" thickBot="1">
      <c r="A20" s="122" t="s">
        <v>130</v>
      </c>
      <c r="B20" s="123">
        <v>713013</v>
      </c>
      <c r="C20" s="124" t="s">
        <v>131</v>
      </c>
      <c r="D20" s="101">
        <f t="shared" si="0"/>
        <v>10.75</v>
      </c>
      <c r="E20" s="102">
        <f t="shared" si="1"/>
        <v>5</v>
      </c>
      <c r="F20" s="103">
        <f t="shared" si="2"/>
        <v>4</v>
      </c>
      <c r="G20" s="104"/>
      <c r="H20" s="105"/>
      <c r="I20" s="105">
        <v>4</v>
      </c>
      <c r="J20" s="105"/>
      <c r="K20" s="105"/>
      <c r="L20" s="105"/>
      <c r="M20" s="105"/>
      <c r="N20" s="105"/>
      <c r="O20" s="106"/>
      <c r="P20" s="103">
        <f t="shared" si="3"/>
        <v>1</v>
      </c>
      <c r="Q20" s="105">
        <f t="shared" si="4"/>
        <v>0</v>
      </c>
      <c r="R20" s="105"/>
      <c r="S20" s="105">
        <f t="shared" si="5"/>
        <v>0</v>
      </c>
      <c r="T20" s="105"/>
      <c r="U20" s="105">
        <f t="shared" si="6"/>
        <v>1</v>
      </c>
      <c r="V20" s="105">
        <v>1025</v>
      </c>
      <c r="W20" s="105">
        <f t="shared" si="7"/>
        <v>0</v>
      </c>
      <c r="X20" s="105"/>
      <c r="Y20" s="105">
        <f t="shared" si="8"/>
        <v>0</v>
      </c>
      <c r="Z20" s="105"/>
      <c r="AA20" s="105">
        <f t="shared" si="9"/>
        <v>0</v>
      </c>
      <c r="AB20" s="105"/>
      <c r="AC20" s="105">
        <f t="shared" si="10"/>
        <v>0</v>
      </c>
      <c r="AD20" s="105"/>
      <c r="AE20" s="105">
        <f t="shared" si="11"/>
        <v>0</v>
      </c>
      <c r="AF20" s="105"/>
      <c r="AG20" s="105">
        <f t="shared" si="12"/>
        <v>0</v>
      </c>
      <c r="AH20" s="106"/>
      <c r="AI20" s="103">
        <f t="shared" si="13"/>
        <v>0</v>
      </c>
      <c r="AJ20" s="105"/>
      <c r="AK20" s="105"/>
      <c r="AL20" s="105"/>
      <c r="AM20" s="105"/>
      <c r="AN20" s="105"/>
      <c r="AO20" s="105"/>
      <c r="AP20" s="103">
        <f t="shared" si="14"/>
        <v>0</v>
      </c>
      <c r="AQ20" s="107">
        <f t="shared" si="15"/>
        <v>0</v>
      </c>
      <c r="AR20" s="105"/>
      <c r="AS20" s="105"/>
      <c r="AT20" s="105"/>
      <c r="AU20" s="105"/>
      <c r="AV20" s="105"/>
      <c r="AW20" s="105"/>
      <c r="AX20" s="105"/>
      <c r="AY20" s="105"/>
      <c r="AZ20" s="105"/>
      <c r="BA20" s="105"/>
      <c r="BB20" s="105"/>
      <c r="BC20" s="105"/>
      <c r="BD20" s="105"/>
      <c r="BE20" s="105"/>
      <c r="BF20" s="105"/>
      <c r="BG20" s="105"/>
      <c r="BH20" s="105"/>
      <c r="BI20" s="105"/>
      <c r="BJ20" s="105"/>
      <c r="BK20" s="107">
        <f t="shared" si="16"/>
        <v>0</v>
      </c>
      <c r="BL20" s="108"/>
      <c r="BM20" s="108"/>
      <c r="BN20" s="108"/>
      <c r="BO20" s="108"/>
      <c r="BP20" s="103">
        <f t="shared" si="17"/>
        <v>0</v>
      </c>
      <c r="BQ20" s="109"/>
      <c r="BR20" s="110">
        <f t="shared" si="18"/>
        <v>5.75</v>
      </c>
      <c r="BS20" s="111">
        <f t="shared" si="19"/>
        <v>5.75</v>
      </c>
      <c r="BT20" s="108">
        <f t="shared" si="20"/>
        <v>4.75</v>
      </c>
      <c r="BU20" s="108">
        <v>4.75</v>
      </c>
      <c r="BV20" s="108">
        <v>0</v>
      </c>
      <c r="BW20" s="103">
        <f t="shared" si="21"/>
        <v>0</v>
      </c>
      <c r="BX20" s="109"/>
      <c r="BY20" s="112">
        <f t="shared" si="22"/>
        <v>1</v>
      </c>
      <c r="BZ20" s="113">
        <f t="shared" si="23"/>
        <v>0</v>
      </c>
      <c r="CA20" s="114"/>
      <c r="CB20" s="115">
        <f t="shared" si="24"/>
        <v>1</v>
      </c>
      <c r="CC20" s="116">
        <v>1</v>
      </c>
      <c r="CD20" s="117">
        <f t="shared" si="25"/>
        <v>0</v>
      </c>
      <c r="CE20" s="118"/>
      <c r="CF20" s="88">
        <f t="shared" si="26"/>
        <v>0</v>
      </c>
      <c r="CG20" s="115">
        <f t="shared" si="27"/>
        <v>0</v>
      </c>
      <c r="CH20" s="119"/>
      <c r="CI20" s="115">
        <f t="shared" si="28"/>
        <v>0</v>
      </c>
      <c r="CJ20" s="116"/>
      <c r="CK20" s="112">
        <f t="shared" si="29"/>
        <v>0</v>
      </c>
      <c r="CL20" s="113">
        <f t="shared" si="30"/>
        <v>0</v>
      </c>
      <c r="CM20" s="119"/>
      <c r="CN20" s="115">
        <f t="shared" si="35"/>
        <v>0</v>
      </c>
      <c r="CO20" s="119"/>
      <c r="CP20" s="115">
        <f t="shared" si="36"/>
        <v>0</v>
      </c>
      <c r="CQ20" s="119"/>
      <c r="CR20" s="115">
        <f t="shared" si="33"/>
        <v>0</v>
      </c>
      <c r="CS20" s="116"/>
      <c r="CT20" s="121">
        <f t="shared" si="34"/>
        <v>0</v>
      </c>
      <c r="CU20" s="119"/>
    </row>
    <row r="21" spans="1:99" ht="30.75" customHeight="1" thickBot="1">
      <c r="A21" s="128" t="s">
        <v>132</v>
      </c>
      <c r="B21" s="99">
        <v>186752</v>
      </c>
      <c r="C21" s="124" t="s">
        <v>131</v>
      </c>
      <c r="D21" s="101">
        <f t="shared" si="0"/>
        <v>9.6999999999999993</v>
      </c>
      <c r="E21" s="102">
        <f t="shared" si="1"/>
        <v>0.7</v>
      </c>
      <c r="F21" s="103">
        <f t="shared" si="2"/>
        <v>0</v>
      </c>
      <c r="G21" s="104"/>
      <c r="H21" s="105"/>
      <c r="I21" s="105"/>
      <c r="J21" s="105"/>
      <c r="K21" s="105"/>
      <c r="L21" s="105"/>
      <c r="M21" s="105"/>
      <c r="N21" s="105"/>
      <c r="O21" s="106"/>
      <c r="P21" s="103">
        <f t="shared" si="3"/>
        <v>0.7</v>
      </c>
      <c r="Q21" s="105">
        <f t="shared" si="4"/>
        <v>0</v>
      </c>
      <c r="R21" s="105"/>
      <c r="S21" s="105">
        <f t="shared" si="5"/>
        <v>0</v>
      </c>
      <c r="T21" s="105"/>
      <c r="U21" s="105">
        <f t="shared" si="6"/>
        <v>0.2</v>
      </c>
      <c r="V21" s="105">
        <v>21</v>
      </c>
      <c r="W21" s="105">
        <f t="shared" si="7"/>
        <v>0</v>
      </c>
      <c r="X21" s="105"/>
      <c r="Y21" s="105">
        <f t="shared" si="8"/>
        <v>0</v>
      </c>
      <c r="Z21" s="105"/>
      <c r="AA21" s="105">
        <f t="shared" si="9"/>
        <v>0</v>
      </c>
      <c r="AB21" s="105"/>
      <c r="AC21" s="105">
        <f t="shared" si="10"/>
        <v>0</v>
      </c>
      <c r="AD21" s="105"/>
      <c r="AE21" s="105">
        <f t="shared" si="11"/>
        <v>0</v>
      </c>
      <c r="AF21" s="105"/>
      <c r="AG21" s="105">
        <f t="shared" si="12"/>
        <v>0.5</v>
      </c>
      <c r="AH21" s="106">
        <v>1</v>
      </c>
      <c r="AI21" s="103">
        <f t="shared" si="13"/>
        <v>0</v>
      </c>
      <c r="AJ21" s="105"/>
      <c r="AK21" s="105"/>
      <c r="AL21" s="105"/>
      <c r="AM21" s="105"/>
      <c r="AN21" s="105"/>
      <c r="AO21" s="105"/>
      <c r="AP21" s="103">
        <f t="shared" si="14"/>
        <v>0</v>
      </c>
      <c r="AQ21" s="107">
        <f t="shared" si="15"/>
        <v>0</v>
      </c>
      <c r="AR21" s="105"/>
      <c r="AS21" s="105"/>
      <c r="AT21" s="105"/>
      <c r="AU21" s="105"/>
      <c r="AV21" s="105"/>
      <c r="AW21" s="105"/>
      <c r="AX21" s="105"/>
      <c r="AY21" s="105"/>
      <c r="AZ21" s="105"/>
      <c r="BA21" s="105"/>
      <c r="BB21" s="105"/>
      <c r="BC21" s="105"/>
      <c r="BD21" s="105"/>
      <c r="BE21" s="105"/>
      <c r="BF21" s="105"/>
      <c r="BG21" s="105"/>
      <c r="BH21" s="105"/>
      <c r="BI21" s="105"/>
      <c r="BJ21" s="105"/>
      <c r="BK21" s="107">
        <f t="shared" si="16"/>
        <v>0</v>
      </c>
      <c r="BL21" s="108"/>
      <c r="BM21" s="108"/>
      <c r="BN21" s="108"/>
      <c r="BO21" s="108"/>
      <c r="BP21" s="103">
        <f t="shared" si="17"/>
        <v>0</v>
      </c>
      <c r="BQ21" s="109"/>
      <c r="BR21" s="110">
        <f t="shared" si="18"/>
        <v>9</v>
      </c>
      <c r="BS21" s="111">
        <f t="shared" si="19"/>
        <v>9</v>
      </c>
      <c r="BT21" s="108">
        <f t="shared" si="20"/>
        <v>9</v>
      </c>
      <c r="BU21" s="108">
        <v>14.75</v>
      </c>
      <c r="BV21" s="108">
        <v>0</v>
      </c>
      <c r="BW21" s="103">
        <f t="shared" si="21"/>
        <v>0</v>
      </c>
      <c r="BX21" s="109"/>
      <c r="BY21" s="112">
        <f t="shared" si="22"/>
        <v>0</v>
      </c>
      <c r="BZ21" s="113">
        <f t="shared" si="23"/>
        <v>0</v>
      </c>
      <c r="CA21" s="114"/>
      <c r="CB21" s="115">
        <f t="shared" si="24"/>
        <v>0</v>
      </c>
      <c r="CC21" s="116"/>
      <c r="CD21" s="117">
        <f t="shared" si="25"/>
        <v>0</v>
      </c>
      <c r="CE21" s="118"/>
      <c r="CF21" s="88">
        <f t="shared" si="26"/>
        <v>0</v>
      </c>
      <c r="CG21" s="115">
        <f t="shared" si="27"/>
        <v>0</v>
      </c>
      <c r="CH21" s="119"/>
      <c r="CI21" s="115">
        <f t="shared" si="28"/>
        <v>0</v>
      </c>
      <c r="CJ21" s="116"/>
      <c r="CK21" s="112">
        <f t="shared" si="29"/>
        <v>0</v>
      </c>
      <c r="CL21" s="113">
        <f t="shared" si="30"/>
        <v>0</v>
      </c>
      <c r="CM21" s="119"/>
      <c r="CN21" s="115">
        <f t="shared" si="35"/>
        <v>0</v>
      </c>
      <c r="CO21" s="119"/>
      <c r="CP21" s="115">
        <f t="shared" si="36"/>
        <v>0</v>
      </c>
      <c r="CQ21" s="119"/>
      <c r="CR21" s="115">
        <f t="shared" si="33"/>
        <v>0</v>
      </c>
      <c r="CS21" s="116"/>
      <c r="CT21" s="121">
        <f t="shared" si="34"/>
        <v>0</v>
      </c>
      <c r="CU21" s="119"/>
    </row>
    <row r="22" spans="1:99" ht="30.75" customHeight="1" thickBot="1">
      <c r="A22" s="122" t="s">
        <v>133</v>
      </c>
      <c r="B22" s="123">
        <v>705744</v>
      </c>
      <c r="C22" s="124" t="s">
        <v>134</v>
      </c>
      <c r="D22" s="101">
        <f t="shared" si="0"/>
        <v>8.625</v>
      </c>
      <c r="E22" s="102">
        <f t="shared" si="1"/>
        <v>8.625</v>
      </c>
      <c r="F22" s="103">
        <f t="shared" si="2"/>
        <v>3</v>
      </c>
      <c r="G22" s="104"/>
      <c r="H22" s="105"/>
      <c r="I22" s="105"/>
      <c r="J22" s="105">
        <v>3</v>
      </c>
      <c r="K22" s="105"/>
      <c r="L22" s="105"/>
      <c r="M22" s="105"/>
      <c r="N22" s="105"/>
      <c r="O22" s="106"/>
      <c r="P22" s="103">
        <f t="shared" si="3"/>
        <v>2</v>
      </c>
      <c r="Q22" s="105">
        <f t="shared" si="4"/>
        <v>1</v>
      </c>
      <c r="R22" s="105">
        <v>1</v>
      </c>
      <c r="S22" s="105">
        <f t="shared" si="5"/>
        <v>1</v>
      </c>
      <c r="T22" s="105">
        <v>1</v>
      </c>
      <c r="U22" s="105">
        <f t="shared" si="6"/>
        <v>0</v>
      </c>
      <c r="V22" s="105"/>
      <c r="W22" s="105">
        <f t="shared" si="7"/>
        <v>0</v>
      </c>
      <c r="X22" s="105"/>
      <c r="Y22" s="105">
        <f t="shared" si="8"/>
        <v>0</v>
      </c>
      <c r="Z22" s="105"/>
      <c r="AA22" s="105">
        <f t="shared" si="9"/>
        <v>0</v>
      </c>
      <c r="AB22" s="105"/>
      <c r="AC22" s="105">
        <f t="shared" si="10"/>
        <v>0</v>
      </c>
      <c r="AD22" s="105"/>
      <c r="AE22" s="105">
        <f t="shared" si="11"/>
        <v>0</v>
      </c>
      <c r="AF22" s="105"/>
      <c r="AG22" s="105">
        <f t="shared" si="12"/>
        <v>0</v>
      </c>
      <c r="AH22" s="106"/>
      <c r="AI22" s="103">
        <f t="shared" si="13"/>
        <v>3</v>
      </c>
      <c r="AJ22" s="105">
        <v>3</v>
      </c>
      <c r="AK22" s="105"/>
      <c r="AL22" s="105"/>
      <c r="AM22" s="105"/>
      <c r="AN22" s="105"/>
      <c r="AO22" s="105"/>
      <c r="AP22" s="103">
        <f t="shared" si="14"/>
        <v>0.625</v>
      </c>
      <c r="AQ22" s="107">
        <f t="shared" si="15"/>
        <v>0.125</v>
      </c>
      <c r="AR22" s="105"/>
      <c r="AS22" s="105"/>
      <c r="AT22" s="105"/>
      <c r="AU22" s="105"/>
      <c r="AV22" s="105"/>
      <c r="AW22" s="105"/>
      <c r="AX22" s="105"/>
      <c r="AY22" s="105"/>
      <c r="AZ22" s="105"/>
      <c r="BA22" s="105"/>
      <c r="BB22" s="105"/>
      <c r="BC22" s="105">
        <v>1</v>
      </c>
      <c r="BD22" s="105"/>
      <c r="BE22" s="105"/>
      <c r="BF22" s="105"/>
      <c r="BG22" s="105"/>
      <c r="BH22" s="105"/>
      <c r="BI22" s="105"/>
      <c r="BJ22" s="105"/>
      <c r="BK22" s="107">
        <f t="shared" si="16"/>
        <v>0.5</v>
      </c>
      <c r="BL22" s="108"/>
      <c r="BM22" s="108">
        <v>1</v>
      </c>
      <c r="BN22" s="108"/>
      <c r="BO22" s="108"/>
      <c r="BP22" s="103">
        <f t="shared" si="17"/>
        <v>0</v>
      </c>
      <c r="BQ22" s="109"/>
      <c r="BR22" s="110">
        <f t="shared" si="18"/>
        <v>0</v>
      </c>
      <c r="BS22" s="111">
        <f t="shared" si="19"/>
        <v>0</v>
      </c>
      <c r="BT22" s="108">
        <f t="shared" si="20"/>
        <v>0</v>
      </c>
      <c r="BU22" s="108">
        <v>0</v>
      </c>
      <c r="BV22" s="108">
        <v>0</v>
      </c>
      <c r="BW22" s="103">
        <f t="shared" si="21"/>
        <v>0</v>
      </c>
      <c r="BX22" s="109"/>
      <c r="BY22" s="112">
        <f t="shared" si="22"/>
        <v>0</v>
      </c>
      <c r="BZ22" s="113">
        <f t="shared" si="23"/>
        <v>0</v>
      </c>
      <c r="CA22" s="114"/>
      <c r="CB22" s="115">
        <f t="shared" si="24"/>
        <v>0</v>
      </c>
      <c r="CC22" s="116"/>
      <c r="CD22" s="117">
        <f t="shared" si="25"/>
        <v>0</v>
      </c>
      <c r="CE22" s="127"/>
      <c r="CF22" s="88">
        <f t="shared" si="26"/>
        <v>0</v>
      </c>
      <c r="CG22" s="115">
        <f t="shared" si="27"/>
        <v>0</v>
      </c>
      <c r="CH22" s="119"/>
      <c r="CI22" s="115">
        <f t="shared" si="28"/>
        <v>0</v>
      </c>
      <c r="CJ22" s="116"/>
      <c r="CK22" s="112">
        <f t="shared" si="29"/>
        <v>0</v>
      </c>
      <c r="CL22" s="113">
        <f t="shared" si="30"/>
        <v>0</v>
      </c>
      <c r="CM22" s="119"/>
      <c r="CN22" s="115">
        <f t="shared" si="35"/>
        <v>0</v>
      </c>
      <c r="CO22" s="119"/>
      <c r="CP22" s="115">
        <f t="shared" si="36"/>
        <v>0</v>
      </c>
      <c r="CQ22" s="119"/>
      <c r="CR22" s="115">
        <f t="shared" si="33"/>
        <v>0</v>
      </c>
      <c r="CS22" s="116"/>
      <c r="CT22" s="121">
        <f t="shared" si="34"/>
        <v>0</v>
      </c>
      <c r="CU22" s="119"/>
    </row>
    <row r="23" spans="1:99" ht="30.75" customHeight="1" thickBot="1">
      <c r="A23" s="125" t="s">
        <v>135</v>
      </c>
      <c r="B23" s="126">
        <v>711564</v>
      </c>
      <c r="C23" s="124" t="s">
        <v>107</v>
      </c>
      <c r="D23" s="101">
        <f t="shared" si="0"/>
        <v>8.3000000000000007</v>
      </c>
      <c r="E23" s="102">
        <f t="shared" si="1"/>
        <v>8.3000000000000007</v>
      </c>
      <c r="F23" s="103">
        <f t="shared" si="2"/>
        <v>4</v>
      </c>
      <c r="G23" s="104"/>
      <c r="H23" s="105"/>
      <c r="I23" s="105">
        <v>4</v>
      </c>
      <c r="J23" s="105"/>
      <c r="K23" s="105"/>
      <c r="L23" s="105"/>
      <c r="M23" s="105"/>
      <c r="N23" s="105"/>
      <c r="O23" s="106"/>
      <c r="P23" s="103">
        <f t="shared" si="3"/>
        <v>1.3</v>
      </c>
      <c r="Q23" s="105">
        <f t="shared" si="4"/>
        <v>0</v>
      </c>
      <c r="R23" s="105"/>
      <c r="S23" s="105">
        <f t="shared" si="5"/>
        <v>1</v>
      </c>
      <c r="T23" s="105">
        <v>1</v>
      </c>
      <c r="U23" s="105">
        <f t="shared" si="6"/>
        <v>0.3</v>
      </c>
      <c r="V23" s="105">
        <v>36</v>
      </c>
      <c r="W23" s="105">
        <f t="shared" si="7"/>
        <v>0</v>
      </c>
      <c r="X23" s="105"/>
      <c r="Y23" s="105">
        <f t="shared" si="8"/>
        <v>0</v>
      </c>
      <c r="Z23" s="105"/>
      <c r="AA23" s="105">
        <f t="shared" si="9"/>
        <v>0</v>
      </c>
      <c r="AB23" s="105"/>
      <c r="AC23" s="105">
        <f t="shared" si="10"/>
        <v>0</v>
      </c>
      <c r="AD23" s="105"/>
      <c r="AE23" s="105">
        <f t="shared" si="11"/>
        <v>0</v>
      </c>
      <c r="AF23" s="105"/>
      <c r="AG23" s="105">
        <f t="shared" si="12"/>
        <v>0</v>
      </c>
      <c r="AH23" s="106"/>
      <c r="AI23" s="103">
        <f t="shared" si="13"/>
        <v>3</v>
      </c>
      <c r="AJ23" s="105">
        <v>3</v>
      </c>
      <c r="AK23" s="105"/>
      <c r="AL23" s="105"/>
      <c r="AM23" s="105"/>
      <c r="AN23" s="105"/>
      <c r="AO23" s="105"/>
      <c r="AP23" s="103">
        <f t="shared" si="14"/>
        <v>0</v>
      </c>
      <c r="AQ23" s="107">
        <f t="shared" si="15"/>
        <v>0</v>
      </c>
      <c r="AR23" s="105"/>
      <c r="AS23" s="105"/>
      <c r="AT23" s="105"/>
      <c r="AU23" s="105"/>
      <c r="AV23" s="105"/>
      <c r="AW23" s="105"/>
      <c r="AX23" s="105"/>
      <c r="AY23" s="105"/>
      <c r="AZ23" s="105"/>
      <c r="BA23" s="105"/>
      <c r="BB23" s="105"/>
      <c r="BC23" s="105"/>
      <c r="BD23" s="105"/>
      <c r="BE23" s="105"/>
      <c r="BF23" s="105"/>
      <c r="BG23" s="105"/>
      <c r="BH23" s="105"/>
      <c r="BI23" s="105"/>
      <c r="BJ23" s="105"/>
      <c r="BK23" s="107">
        <f t="shared" si="16"/>
        <v>0</v>
      </c>
      <c r="BL23" s="108"/>
      <c r="BM23" s="108"/>
      <c r="BN23" s="108"/>
      <c r="BO23" s="108"/>
      <c r="BP23" s="103">
        <f t="shared" si="17"/>
        <v>0</v>
      </c>
      <c r="BQ23" s="109"/>
      <c r="BR23" s="110">
        <f t="shared" si="18"/>
        <v>0</v>
      </c>
      <c r="BS23" s="111">
        <f t="shared" si="19"/>
        <v>0</v>
      </c>
      <c r="BT23" s="108">
        <f t="shared" si="20"/>
        <v>0</v>
      </c>
      <c r="BU23" s="108">
        <v>0</v>
      </c>
      <c r="BV23" s="108">
        <v>0</v>
      </c>
      <c r="BW23" s="103">
        <f t="shared" si="21"/>
        <v>0</v>
      </c>
      <c r="BX23" s="109"/>
      <c r="BY23" s="112">
        <f t="shared" si="22"/>
        <v>0</v>
      </c>
      <c r="BZ23" s="113">
        <f t="shared" si="23"/>
        <v>0</v>
      </c>
      <c r="CA23" s="114">
        <v>0</v>
      </c>
      <c r="CB23" s="115">
        <f t="shared" si="24"/>
        <v>0</v>
      </c>
      <c r="CC23" s="116"/>
      <c r="CD23" s="117">
        <f t="shared" si="25"/>
        <v>0</v>
      </c>
      <c r="CE23" s="118">
        <v>0</v>
      </c>
      <c r="CF23" s="88">
        <f t="shared" si="26"/>
        <v>0</v>
      </c>
      <c r="CG23" s="115">
        <f t="shared" si="27"/>
        <v>0</v>
      </c>
      <c r="CH23" s="119">
        <v>0</v>
      </c>
      <c r="CI23" s="115">
        <f t="shared" si="28"/>
        <v>0</v>
      </c>
      <c r="CJ23" s="116">
        <v>0</v>
      </c>
      <c r="CK23" s="112">
        <f t="shared" si="29"/>
        <v>0</v>
      </c>
      <c r="CL23" s="113">
        <f t="shared" si="30"/>
        <v>0</v>
      </c>
      <c r="CM23" s="119"/>
      <c r="CN23" s="115">
        <f t="shared" si="35"/>
        <v>0</v>
      </c>
      <c r="CO23" s="119">
        <v>0</v>
      </c>
      <c r="CP23" s="115">
        <f t="shared" si="36"/>
        <v>0</v>
      </c>
      <c r="CQ23" s="119">
        <v>0</v>
      </c>
      <c r="CR23" s="115">
        <f t="shared" si="33"/>
        <v>0</v>
      </c>
      <c r="CS23" s="116"/>
      <c r="CT23" s="121">
        <f t="shared" si="34"/>
        <v>0</v>
      </c>
      <c r="CU23" s="119">
        <v>0</v>
      </c>
    </row>
    <row r="24" spans="1:99" ht="30.75" customHeight="1" thickBot="1">
      <c r="A24" s="122" t="s">
        <v>136</v>
      </c>
      <c r="B24" s="123">
        <v>709040</v>
      </c>
      <c r="C24" s="124" t="s">
        <v>137</v>
      </c>
      <c r="D24" s="101">
        <f t="shared" si="0"/>
        <v>7.5</v>
      </c>
      <c r="E24" s="102">
        <f t="shared" si="1"/>
        <v>5</v>
      </c>
      <c r="F24" s="103">
        <f t="shared" si="2"/>
        <v>3</v>
      </c>
      <c r="G24" s="104"/>
      <c r="H24" s="105"/>
      <c r="I24" s="105"/>
      <c r="J24" s="105"/>
      <c r="K24" s="105"/>
      <c r="L24" s="105">
        <v>3</v>
      </c>
      <c r="M24" s="105"/>
      <c r="N24" s="105"/>
      <c r="O24" s="106"/>
      <c r="P24" s="103">
        <f t="shared" si="3"/>
        <v>2</v>
      </c>
      <c r="Q24" s="105">
        <f t="shared" si="4"/>
        <v>0</v>
      </c>
      <c r="R24" s="105"/>
      <c r="S24" s="105">
        <f t="shared" si="5"/>
        <v>1</v>
      </c>
      <c r="T24" s="105">
        <v>1</v>
      </c>
      <c r="U24" s="105">
        <f t="shared" si="6"/>
        <v>1</v>
      </c>
      <c r="V24" s="105">
        <v>110</v>
      </c>
      <c r="W24" s="105">
        <f t="shared" si="7"/>
        <v>0</v>
      </c>
      <c r="X24" s="105"/>
      <c r="Y24" s="105">
        <f t="shared" si="8"/>
        <v>0</v>
      </c>
      <c r="Z24" s="105"/>
      <c r="AA24" s="105">
        <f t="shared" si="9"/>
        <v>0</v>
      </c>
      <c r="AB24" s="105"/>
      <c r="AC24" s="105">
        <f t="shared" si="10"/>
        <v>0</v>
      </c>
      <c r="AD24" s="105"/>
      <c r="AE24" s="105">
        <f t="shared" si="11"/>
        <v>0</v>
      </c>
      <c r="AF24" s="105"/>
      <c r="AG24" s="105">
        <f t="shared" si="12"/>
        <v>0</v>
      </c>
      <c r="AH24" s="106"/>
      <c r="AI24" s="103">
        <f t="shared" si="13"/>
        <v>0</v>
      </c>
      <c r="AJ24" s="105"/>
      <c r="AK24" s="105"/>
      <c r="AL24" s="105"/>
      <c r="AM24" s="105"/>
      <c r="AN24" s="105"/>
      <c r="AO24" s="105"/>
      <c r="AP24" s="103">
        <f t="shared" si="14"/>
        <v>0</v>
      </c>
      <c r="AQ24" s="107">
        <f t="shared" si="15"/>
        <v>0</v>
      </c>
      <c r="AR24" s="105"/>
      <c r="AS24" s="105"/>
      <c r="AT24" s="105"/>
      <c r="AU24" s="105"/>
      <c r="AV24" s="105"/>
      <c r="AW24" s="105"/>
      <c r="AX24" s="105"/>
      <c r="AY24" s="105"/>
      <c r="AZ24" s="105"/>
      <c r="BA24" s="105"/>
      <c r="BB24" s="105"/>
      <c r="BC24" s="105"/>
      <c r="BD24" s="105"/>
      <c r="BE24" s="105"/>
      <c r="BF24" s="105"/>
      <c r="BG24" s="105"/>
      <c r="BH24" s="105"/>
      <c r="BI24" s="105"/>
      <c r="BJ24" s="105"/>
      <c r="BK24" s="107">
        <f t="shared" si="16"/>
        <v>0</v>
      </c>
      <c r="BL24" s="108"/>
      <c r="BM24" s="108"/>
      <c r="BN24" s="108"/>
      <c r="BO24" s="108"/>
      <c r="BP24" s="103">
        <f t="shared" si="17"/>
        <v>0</v>
      </c>
      <c r="BQ24" s="109"/>
      <c r="BR24" s="110">
        <f t="shared" si="18"/>
        <v>2.5</v>
      </c>
      <c r="BS24" s="111">
        <f t="shared" si="19"/>
        <v>2.5</v>
      </c>
      <c r="BT24" s="108">
        <f t="shared" si="20"/>
        <v>2.5</v>
      </c>
      <c r="BU24" s="108">
        <v>2.5</v>
      </c>
      <c r="BV24" s="108">
        <v>0</v>
      </c>
      <c r="BW24" s="103">
        <f t="shared" si="21"/>
        <v>0</v>
      </c>
      <c r="BX24" s="109"/>
      <c r="BY24" s="112">
        <f t="shared" si="22"/>
        <v>0</v>
      </c>
      <c r="BZ24" s="113">
        <f t="shared" si="23"/>
        <v>0</v>
      </c>
      <c r="CA24" s="114"/>
      <c r="CB24" s="115">
        <f t="shared" si="24"/>
        <v>0</v>
      </c>
      <c r="CC24" s="116"/>
      <c r="CD24" s="117">
        <f t="shared" si="25"/>
        <v>0</v>
      </c>
      <c r="CE24" s="118"/>
      <c r="CF24" s="88">
        <f t="shared" si="26"/>
        <v>0</v>
      </c>
      <c r="CG24" s="115">
        <f t="shared" si="27"/>
        <v>0</v>
      </c>
      <c r="CH24" s="119"/>
      <c r="CI24" s="115">
        <f t="shared" si="28"/>
        <v>0</v>
      </c>
      <c r="CJ24" s="116"/>
      <c r="CK24" s="112">
        <f t="shared" si="29"/>
        <v>0</v>
      </c>
      <c r="CL24" s="113">
        <f t="shared" si="30"/>
        <v>0</v>
      </c>
      <c r="CM24" s="119"/>
      <c r="CN24" s="115">
        <f t="shared" si="35"/>
        <v>0</v>
      </c>
      <c r="CO24" s="119"/>
      <c r="CP24" s="115">
        <f t="shared" si="36"/>
        <v>0</v>
      </c>
      <c r="CQ24" s="119"/>
      <c r="CR24" s="115">
        <f t="shared" si="33"/>
        <v>0</v>
      </c>
      <c r="CS24" s="116"/>
      <c r="CT24" s="121">
        <f t="shared" si="34"/>
        <v>0</v>
      </c>
      <c r="CU24" s="119"/>
    </row>
    <row r="25" spans="1:99" ht="30.75" customHeight="1" thickBot="1">
      <c r="A25" s="122" t="s">
        <v>138</v>
      </c>
      <c r="B25" s="123">
        <v>709284</v>
      </c>
      <c r="C25" s="124" t="s">
        <v>139</v>
      </c>
      <c r="D25" s="101">
        <f t="shared" si="0"/>
        <v>5</v>
      </c>
      <c r="E25" s="102">
        <f t="shared" si="1"/>
        <v>2</v>
      </c>
      <c r="F25" s="103">
        <f t="shared" si="2"/>
        <v>0</v>
      </c>
      <c r="G25" s="104"/>
      <c r="H25" s="105"/>
      <c r="I25" s="105"/>
      <c r="J25" s="105"/>
      <c r="K25" s="105"/>
      <c r="L25" s="105"/>
      <c r="M25" s="105"/>
      <c r="N25" s="105"/>
      <c r="O25" s="106"/>
      <c r="P25" s="103">
        <f t="shared" si="3"/>
        <v>1</v>
      </c>
      <c r="Q25" s="105">
        <f t="shared" si="4"/>
        <v>0</v>
      </c>
      <c r="R25" s="105"/>
      <c r="S25" s="105">
        <f t="shared" si="5"/>
        <v>1</v>
      </c>
      <c r="T25" s="105">
        <v>1</v>
      </c>
      <c r="U25" s="105">
        <f t="shared" si="6"/>
        <v>0</v>
      </c>
      <c r="V25" s="105"/>
      <c r="W25" s="105">
        <f t="shared" si="7"/>
        <v>0</v>
      </c>
      <c r="X25" s="105"/>
      <c r="Y25" s="105">
        <f t="shared" si="8"/>
        <v>0</v>
      </c>
      <c r="Z25" s="105"/>
      <c r="AA25" s="105">
        <f t="shared" si="9"/>
        <v>0</v>
      </c>
      <c r="AB25" s="105"/>
      <c r="AC25" s="105">
        <f t="shared" si="10"/>
        <v>0</v>
      </c>
      <c r="AD25" s="105"/>
      <c r="AE25" s="105">
        <f t="shared" si="11"/>
        <v>0</v>
      </c>
      <c r="AF25" s="105"/>
      <c r="AG25" s="105">
        <f t="shared" si="12"/>
        <v>0</v>
      </c>
      <c r="AH25" s="106"/>
      <c r="AI25" s="103">
        <f t="shared" si="13"/>
        <v>1</v>
      </c>
      <c r="AJ25" s="105"/>
      <c r="AK25" s="105"/>
      <c r="AL25" s="105">
        <v>1</v>
      </c>
      <c r="AM25" s="105"/>
      <c r="AN25" s="105"/>
      <c r="AO25" s="105"/>
      <c r="AP25" s="103">
        <f t="shared" si="14"/>
        <v>0</v>
      </c>
      <c r="AQ25" s="107">
        <f t="shared" si="15"/>
        <v>0</v>
      </c>
      <c r="AR25" s="105"/>
      <c r="AS25" s="105"/>
      <c r="AT25" s="105"/>
      <c r="AU25" s="105"/>
      <c r="AV25" s="105"/>
      <c r="AW25" s="105"/>
      <c r="AX25" s="105"/>
      <c r="AY25" s="105"/>
      <c r="AZ25" s="105"/>
      <c r="BA25" s="105"/>
      <c r="BB25" s="105"/>
      <c r="BC25" s="105"/>
      <c r="BD25" s="105"/>
      <c r="BE25" s="105"/>
      <c r="BF25" s="105"/>
      <c r="BG25" s="105"/>
      <c r="BH25" s="105"/>
      <c r="BI25" s="105"/>
      <c r="BJ25" s="105"/>
      <c r="BK25" s="107">
        <f t="shared" si="16"/>
        <v>0</v>
      </c>
      <c r="BL25" s="115"/>
      <c r="BM25" s="115"/>
      <c r="BN25" s="115"/>
      <c r="BO25" s="115"/>
      <c r="BP25" s="103">
        <f t="shared" si="17"/>
        <v>0</v>
      </c>
      <c r="BQ25" s="116"/>
      <c r="BR25" s="129">
        <f t="shared" si="18"/>
        <v>3</v>
      </c>
      <c r="BS25" s="130">
        <f t="shared" si="19"/>
        <v>3</v>
      </c>
      <c r="BT25" s="115">
        <f t="shared" si="20"/>
        <v>3</v>
      </c>
      <c r="BU25" s="115">
        <v>3</v>
      </c>
      <c r="BV25" s="115">
        <v>0</v>
      </c>
      <c r="BW25" s="103">
        <f t="shared" si="21"/>
        <v>0</v>
      </c>
      <c r="BX25" s="116"/>
      <c r="BY25" s="112">
        <f t="shared" si="22"/>
        <v>0</v>
      </c>
      <c r="BZ25" s="113">
        <f t="shared" si="23"/>
        <v>0</v>
      </c>
      <c r="CA25" s="114"/>
      <c r="CB25" s="115">
        <f t="shared" si="24"/>
        <v>0</v>
      </c>
      <c r="CC25" s="116"/>
      <c r="CD25" s="117">
        <f t="shared" si="25"/>
        <v>0</v>
      </c>
      <c r="CE25" s="118"/>
      <c r="CF25" s="88">
        <f t="shared" si="26"/>
        <v>0</v>
      </c>
      <c r="CG25" s="115">
        <f t="shared" si="27"/>
        <v>0</v>
      </c>
      <c r="CH25" s="119"/>
      <c r="CI25" s="115">
        <f t="shared" si="28"/>
        <v>0</v>
      </c>
      <c r="CJ25" s="116"/>
      <c r="CK25" s="112">
        <f t="shared" si="29"/>
        <v>0</v>
      </c>
      <c r="CL25" s="113">
        <f t="shared" si="30"/>
        <v>0</v>
      </c>
      <c r="CM25" s="119"/>
      <c r="CN25" s="115">
        <f t="shared" si="35"/>
        <v>0</v>
      </c>
      <c r="CO25" s="119"/>
      <c r="CP25" s="115">
        <f t="shared" si="36"/>
        <v>0</v>
      </c>
      <c r="CQ25" s="119"/>
      <c r="CR25" s="115">
        <f t="shared" si="33"/>
        <v>0</v>
      </c>
      <c r="CS25" s="116"/>
      <c r="CT25" s="121">
        <f t="shared" si="34"/>
        <v>0</v>
      </c>
      <c r="CU25" s="119"/>
    </row>
  </sheetData>
  <mergeCells count="27">
    <mergeCell ref="CN1:CQ1"/>
    <mergeCell ref="CR1:CS1"/>
    <mergeCell ref="CT1:CU1"/>
    <mergeCell ref="BN1:BO1"/>
    <mergeCell ref="BZ1:CA1"/>
    <mergeCell ref="CB1:CC1"/>
    <mergeCell ref="CG1:CH1"/>
    <mergeCell ref="CI1:CJ1"/>
    <mergeCell ref="CL1:CM1"/>
    <mergeCell ref="AZ1:BA1"/>
    <mergeCell ref="BB1:BC1"/>
    <mergeCell ref="BD1:BE1"/>
    <mergeCell ref="BG1:BH1"/>
    <mergeCell ref="BI1:BJ1"/>
    <mergeCell ref="BL1:BM1"/>
    <mergeCell ref="AE1:AF1"/>
    <mergeCell ref="AG1:AH1"/>
    <mergeCell ref="AR1:AS1"/>
    <mergeCell ref="AT1:AU1"/>
    <mergeCell ref="AV1:AW1"/>
    <mergeCell ref="AX1:AY1"/>
    <mergeCell ref="Q1:R1"/>
    <mergeCell ref="S1:T1"/>
    <mergeCell ref="U1:V1"/>
    <mergeCell ref="W1:X1"/>
    <mergeCell ref="Y1:Z1"/>
    <mergeCell ref="AA1:AD1"/>
  </mergeCells>
  <printOptions horizontalCentered="1" verticalCentered="1"/>
  <pageMargins left="7.874015748031496E-2" right="7.874015748031496E-2" top="7.874015748031496E-2" bottom="7.874015748031496E-2" header="0.31496062992125984" footer="0.31496062992125984"/>
  <pageSetup paperSize="8" scale="22" orientation="landscape"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ΜΟΡΙΟΔΟΤΗΣΗ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306938753339</dc:creator>
  <cp:lastModifiedBy>306938753339</cp:lastModifiedBy>
  <dcterms:created xsi:type="dcterms:W3CDTF">2023-08-22T19:42:48Z</dcterms:created>
  <dcterms:modified xsi:type="dcterms:W3CDTF">2023-08-22T19:43:43Z</dcterms:modified>
</cp:coreProperties>
</file>